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ON - Vedlejší a ostatní ..." sheetId="2" r:id="rId2"/>
    <sheet name="01 - Architektonicko-stav..." sheetId="3" r:id="rId3"/>
    <sheet name="IO-01 - Terénní úpravy" sheetId="4" r:id="rId4"/>
    <sheet name="Pokyny pro vyplnění" sheetId="5" r:id="rId5"/>
  </sheets>
  <definedNames>
    <definedName name="_xlnm.Print_Area" localSheetId="0">'Rekapitulace stavby'!$D$4:$AO$33,'Rekapitulace stavby'!$C$39:$AQ$58</definedName>
    <definedName name="_xlnm.Print_Titles" localSheetId="0">'Rekapitulace stavby'!$49:$49</definedName>
    <definedName name="_xlnm._FilterDatabase" localSheetId="1" hidden="1">'VON - Vedlejší a ostatní ...'!$C$83:$K$110</definedName>
    <definedName name="_xlnm.Print_Area" localSheetId="1">'VON - Vedlejší a ostatní ...'!$C$4:$J$38,'VON - Vedlejší a ostatní ...'!$C$44:$J$63,'VON - Vedlejší a ostatní ...'!$C$69:$K$110</definedName>
    <definedName name="_xlnm.Print_Titles" localSheetId="1">'VON - Vedlejší a ostatní ...'!$83:$83</definedName>
    <definedName name="_xlnm._FilterDatabase" localSheetId="2" hidden="1">'01 - Architektonicko-stav...'!$C$97:$K$528</definedName>
    <definedName name="_xlnm.Print_Area" localSheetId="2">'01 - Architektonicko-stav...'!$C$4:$J$38,'01 - Architektonicko-stav...'!$C$44:$J$77,'01 - Architektonicko-stav...'!$C$83:$K$528</definedName>
    <definedName name="_xlnm.Print_Titles" localSheetId="2">'01 - Architektonicko-stav...'!$97:$97</definedName>
    <definedName name="_xlnm._FilterDatabase" localSheetId="3" hidden="1">'IO-01 - Terénní úpravy'!$C$88:$K$312</definedName>
    <definedName name="_xlnm.Print_Area" localSheetId="3">'IO-01 - Terénní úpravy'!$C$4:$J$38,'IO-01 - Terénní úpravy'!$C$44:$J$68,'IO-01 - Terénní úpravy'!$C$74:$K$312</definedName>
    <definedName name="_xlnm.Print_Titles" localSheetId="3">'IO-01 - Terénní úpravy'!$88:$88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7"/>
  <c r="AX57"/>
  <c i="4" r="BI311"/>
  <c r="BH311"/>
  <c r="BG311"/>
  <c r="BF311"/>
  <c r="T311"/>
  <c r="T310"/>
  <c r="R311"/>
  <c r="R310"/>
  <c r="P311"/>
  <c r="P310"/>
  <c r="BK311"/>
  <c r="BK310"/>
  <c r="J310"/>
  <c r="J311"/>
  <c r="BE311"/>
  <c r="J67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300"/>
  <c r="BH300"/>
  <c r="BG300"/>
  <c r="BF300"/>
  <c r="T300"/>
  <c r="T299"/>
  <c r="R300"/>
  <c r="R299"/>
  <c r="P300"/>
  <c r="P299"/>
  <c r="BK300"/>
  <c r="BK299"/>
  <c r="J299"/>
  <c r="J300"/>
  <c r="BE300"/>
  <c r="J66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7"/>
  <c r="BH277"/>
  <c r="BG277"/>
  <c r="BF277"/>
  <c r="T277"/>
  <c r="R277"/>
  <c r="P277"/>
  <c r="BK277"/>
  <c r="J277"/>
  <c r="BE277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3"/>
  <c r="BH263"/>
  <c r="BG263"/>
  <c r="BF263"/>
  <c r="T263"/>
  <c r="T262"/>
  <c r="R263"/>
  <c r="R262"/>
  <c r="P263"/>
  <c r="P262"/>
  <c r="BK263"/>
  <c r="BK262"/>
  <c r="J262"/>
  <c r="J263"/>
  <c r="BE263"/>
  <c r="J65"/>
  <c r="BI257"/>
  <c r="BH257"/>
  <c r="BG257"/>
  <c r="BF257"/>
  <c r="T257"/>
  <c r="R257"/>
  <c r="P257"/>
  <c r="BK257"/>
  <c r="J257"/>
  <c r="BE257"/>
  <c r="BI253"/>
  <c r="BH253"/>
  <c r="BG253"/>
  <c r="BF253"/>
  <c r="T253"/>
  <c r="R253"/>
  <c r="P253"/>
  <c r="BK253"/>
  <c r="J253"/>
  <c r="BE253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39"/>
  <c r="BH239"/>
  <c r="BG239"/>
  <c r="BF239"/>
  <c r="T239"/>
  <c r="R239"/>
  <c r="P239"/>
  <c r="BK239"/>
  <c r="J239"/>
  <c r="BE239"/>
  <c r="BI234"/>
  <c r="BH234"/>
  <c r="BG234"/>
  <c r="BF234"/>
  <c r="T234"/>
  <c r="R234"/>
  <c r="P234"/>
  <c r="BK234"/>
  <c r="J234"/>
  <c r="BE234"/>
  <c r="BI229"/>
  <c r="BH229"/>
  <c r="BG229"/>
  <c r="BF229"/>
  <c r="T229"/>
  <c r="R229"/>
  <c r="P229"/>
  <c r="BK229"/>
  <c r="J229"/>
  <c r="BE229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/>
  <c r="BI203"/>
  <c r="BH203"/>
  <c r="BG203"/>
  <c r="BF203"/>
  <c r="T203"/>
  <c r="R203"/>
  <c r="P203"/>
  <c r="BK203"/>
  <c r="J203"/>
  <c r="BE203"/>
  <c r="BI198"/>
  <c r="BH198"/>
  <c r="BG198"/>
  <c r="BF198"/>
  <c r="T198"/>
  <c r="R198"/>
  <c r="P198"/>
  <c r="BK198"/>
  <c r="J198"/>
  <c r="BE198"/>
  <c r="BI191"/>
  <c r="BH191"/>
  <c r="BG191"/>
  <c r="BF191"/>
  <c r="T191"/>
  <c r="R191"/>
  <c r="P191"/>
  <c r="BK191"/>
  <c r="J191"/>
  <c r="BE191"/>
  <c r="BI180"/>
  <c r="BH180"/>
  <c r="BG180"/>
  <c r="BF180"/>
  <c r="T180"/>
  <c r="R180"/>
  <c r="P180"/>
  <c r="BK180"/>
  <c r="J180"/>
  <c r="BE180"/>
  <c r="BI173"/>
  <c r="BH173"/>
  <c r="BG173"/>
  <c r="BF173"/>
  <c r="T173"/>
  <c r="R173"/>
  <c r="P173"/>
  <c r="BK173"/>
  <c r="J173"/>
  <c r="BE173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4"/>
  <c r="BH154"/>
  <c r="BG154"/>
  <c r="BF154"/>
  <c r="T154"/>
  <c r="T153"/>
  <c r="R154"/>
  <c r="R153"/>
  <c r="P154"/>
  <c r="P153"/>
  <c r="BK154"/>
  <c r="BK153"/>
  <c r="J153"/>
  <c r="J154"/>
  <c r="BE154"/>
  <c r="J64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63"/>
  <c r="BI145"/>
  <c r="BH145"/>
  <c r="BG145"/>
  <c r="BF145"/>
  <c r="T145"/>
  <c r="R145"/>
  <c r="P145"/>
  <c r="BK145"/>
  <c r="J145"/>
  <c r="BE145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4"/>
  <c r="BH94"/>
  <c r="BG94"/>
  <c r="BF94"/>
  <c r="T94"/>
  <c r="R94"/>
  <c r="P94"/>
  <c r="BK94"/>
  <c r="J94"/>
  <c r="BE94"/>
  <c r="BI92"/>
  <c r="F36"/>
  <c i="1" r="BD57"/>
  <c i="4" r="BH92"/>
  <c r="F35"/>
  <c i="1" r="BC57"/>
  <c i="4" r="BG92"/>
  <c r="F34"/>
  <c i="1" r="BB57"/>
  <c i="4" r="BF92"/>
  <c r="J33"/>
  <c i="1" r="AW57"/>
  <c i="4" r="F33"/>
  <c i="1" r="BA57"/>
  <c i="4" r="T92"/>
  <c r="T91"/>
  <c r="T90"/>
  <c r="T89"/>
  <c r="R92"/>
  <c r="R91"/>
  <c r="R90"/>
  <c r="R89"/>
  <c r="P92"/>
  <c r="P91"/>
  <c r="P90"/>
  <c r="P89"/>
  <c i="1" r="AU57"/>
  <c i="4" r="BK92"/>
  <c r="BK91"/>
  <c r="J91"/>
  <c r="BK90"/>
  <c r="J90"/>
  <c r="BK89"/>
  <c r="J89"/>
  <c r="J60"/>
  <c r="J29"/>
  <c i="1" r="AG57"/>
  <c i="4" r="J92"/>
  <c r="BE92"/>
  <c r="J32"/>
  <c i="1" r="AV57"/>
  <c i="4" r="F32"/>
  <c i="1" r="AZ57"/>
  <c i="4" r="J62"/>
  <c r="J61"/>
  <c r="J85"/>
  <c r="F85"/>
  <c r="F83"/>
  <c r="E81"/>
  <c r="J55"/>
  <c r="F55"/>
  <c r="F53"/>
  <c r="E51"/>
  <c r="J38"/>
  <c r="J20"/>
  <c r="E20"/>
  <c r="F86"/>
  <c r="F56"/>
  <c r="J19"/>
  <c r="J14"/>
  <c r="J83"/>
  <c r="J53"/>
  <c r="E7"/>
  <c r="E77"/>
  <c r="E47"/>
  <c i="1" r="AY55"/>
  <c r="AX55"/>
  <c i="3" r="BI527"/>
  <c r="BH527"/>
  <c r="BG527"/>
  <c r="BF527"/>
  <c r="T527"/>
  <c r="R527"/>
  <c r="P527"/>
  <c r="BK527"/>
  <c r="J527"/>
  <c r="BE527"/>
  <c r="BI523"/>
  <c r="BH523"/>
  <c r="BG523"/>
  <c r="BF523"/>
  <c r="T523"/>
  <c r="R523"/>
  <c r="P523"/>
  <c r="BK523"/>
  <c r="J523"/>
  <c r="BE523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09"/>
  <c r="BH509"/>
  <c r="BG509"/>
  <c r="BF509"/>
  <c r="T509"/>
  <c r="R509"/>
  <c r="P509"/>
  <c r="BK509"/>
  <c r="J509"/>
  <c r="BE509"/>
  <c r="BI504"/>
  <c r="BH504"/>
  <c r="BG504"/>
  <c r="BF504"/>
  <c r="T504"/>
  <c r="T503"/>
  <c r="R504"/>
  <c r="R503"/>
  <c r="P504"/>
  <c r="P503"/>
  <c r="BK504"/>
  <c r="BK503"/>
  <c r="J503"/>
  <c r="J504"/>
  <c r="BE504"/>
  <c r="J76"/>
  <c r="BI501"/>
  <c r="BH501"/>
  <c r="BG501"/>
  <c r="BF501"/>
  <c r="T501"/>
  <c r="R501"/>
  <c r="P501"/>
  <c r="BK501"/>
  <c r="J501"/>
  <c r="BE501"/>
  <c r="BI498"/>
  <c r="BH498"/>
  <c r="BG498"/>
  <c r="BF498"/>
  <c r="T498"/>
  <c r="R498"/>
  <c r="P498"/>
  <c r="BK498"/>
  <c r="J498"/>
  <c r="BE498"/>
  <c r="BI493"/>
  <c r="BH493"/>
  <c r="BG493"/>
  <c r="BF493"/>
  <c r="T493"/>
  <c r="R493"/>
  <c r="P493"/>
  <c r="BK493"/>
  <c r="J493"/>
  <c r="BE493"/>
  <c r="BI489"/>
  <c r="BH489"/>
  <c r="BG489"/>
  <c r="BF489"/>
  <c r="T489"/>
  <c r="R489"/>
  <c r="P489"/>
  <c r="BK489"/>
  <c r="J489"/>
  <c r="BE489"/>
  <c r="BI482"/>
  <c r="BH482"/>
  <c r="BG482"/>
  <c r="BF482"/>
  <c r="T482"/>
  <c r="R482"/>
  <c r="P482"/>
  <c r="BK482"/>
  <c r="J482"/>
  <c r="BE482"/>
  <c r="BI477"/>
  <c r="BH477"/>
  <c r="BG477"/>
  <c r="BF477"/>
  <c r="T477"/>
  <c r="R477"/>
  <c r="P477"/>
  <c r="BK477"/>
  <c r="J477"/>
  <c r="BE477"/>
  <c r="BI476"/>
  <c r="BH476"/>
  <c r="BG476"/>
  <c r="BF476"/>
  <c r="T476"/>
  <c r="R476"/>
  <c r="P476"/>
  <c r="BK476"/>
  <c r="J476"/>
  <c r="BE476"/>
  <c r="BI475"/>
  <c r="BH475"/>
  <c r="BG475"/>
  <c r="BF475"/>
  <c r="T475"/>
  <c r="R475"/>
  <c r="P475"/>
  <c r="BK475"/>
  <c r="J475"/>
  <c r="BE475"/>
  <c r="BI474"/>
  <c r="BH474"/>
  <c r="BG474"/>
  <c r="BF474"/>
  <c r="T474"/>
  <c r="T473"/>
  <c r="R474"/>
  <c r="R473"/>
  <c r="P474"/>
  <c r="P473"/>
  <c r="BK474"/>
  <c r="BK473"/>
  <c r="J473"/>
  <c r="J474"/>
  <c r="BE474"/>
  <c r="J75"/>
  <c r="BI471"/>
  <c r="BH471"/>
  <c r="BG471"/>
  <c r="BF471"/>
  <c r="T471"/>
  <c r="R471"/>
  <c r="P471"/>
  <c r="BK471"/>
  <c r="J471"/>
  <c r="BE471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59"/>
  <c r="BH459"/>
  <c r="BG459"/>
  <c r="BF459"/>
  <c r="T459"/>
  <c r="R459"/>
  <c r="P459"/>
  <c r="BK459"/>
  <c r="J459"/>
  <c r="BE459"/>
  <c r="BI457"/>
  <c r="BH457"/>
  <c r="BG457"/>
  <c r="BF457"/>
  <c r="T457"/>
  <c r="T456"/>
  <c r="R457"/>
  <c r="R456"/>
  <c r="P457"/>
  <c r="P456"/>
  <c r="BK457"/>
  <c r="BK456"/>
  <c r="J456"/>
  <c r="J457"/>
  <c r="BE457"/>
  <c r="J74"/>
  <c r="BI454"/>
  <c r="BH454"/>
  <c r="BG454"/>
  <c r="BF454"/>
  <c r="T454"/>
  <c r="R454"/>
  <c r="P454"/>
  <c r="BK454"/>
  <c r="J454"/>
  <c r="BE454"/>
  <c r="BI452"/>
  <c r="BH452"/>
  <c r="BG452"/>
  <c r="BF452"/>
  <c r="T452"/>
  <c r="R452"/>
  <c r="P452"/>
  <c r="BK452"/>
  <c r="J452"/>
  <c r="BE452"/>
  <c r="BI447"/>
  <c r="BH447"/>
  <c r="BG447"/>
  <c r="BF447"/>
  <c r="T447"/>
  <c r="R447"/>
  <c r="P447"/>
  <c r="BK447"/>
  <c r="J447"/>
  <c r="BE447"/>
  <c r="BI444"/>
  <c r="BH444"/>
  <c r="BG444"/>
  <c r="BF444"/>
  <c r="T444"/>
  <c r="R444"/>
  <c r="P444"/>
  <c r="BK444"/>
  <c r="J444"/>
  <c r="BE444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6"/>
  <c r="BH436"/>
  <c r="BG436"/>
  <c r="BF436"/>
  <c r="T436"/>
  <c r="R436"/>
  <c r="P436"/>
  <c r="BK436"/>
  <c r="J436"/>
  <c r="BE436"/>
  <c r="BI431"/>
  <c r="BH431"/>
  <c r="BG431"/>
  <c r="BF431"/>
  <c r="T431"/>
  <c r="R431"/>
  <c r="P431"/>
  <c r="BK431"/>
  <c r="J431"/>
  <c r="BE431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6"/>
  <c r="BH416"/>
  <c r="BG416"/>
  <c r="BF416"/>
  <c r="T416"/>
  <c r="T415"/>
  <c r="T414"/>
  <c r="R416"/>
  <c r="R415"/>
  <c r="R414"/>
  <c r="P416"/>
  <c r="P415"/>
  <c r="P414"/>
  <c r="BK416"/>
  <c r="BK415"/>
  <c r="J415"/>
  <c r="BK414"/>
  <c r="J414"/>
  <c r="J416"/>
  <c r="BE416"/>
  <c r="J73"/>
  <c r="J72"/>
  <c r="BI412"/>
  <c r="BH412"/>
  <c r="BG412"/>
  <c r="BF412"/>
  <c r="T412"/>
  <c r="T411"/>
  <c r="R412"/>
  <c r="R411"/>
  <c r="P412"/>
  <c r="P411"/>
  <c r="BK412"/>
  <c r="BK411"/>
  <c r="J411"/>
  <c r="J412"/>
  <c r="BE412"/>
  <c r="J71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0"/>
  <c r="BH400"/>
  <c r="BG400"/>
  <c r="BF400"/>
  <c r="T400"/>
  <c r="R400"/>
  <c r="P400"/>
  <c r="BK400"/>
  <c r="J400"/>
  <c r="BE400"/>
  <c r="BI398"/>
  <c r="BH398"/>
  <c r="BG398"/>
  <c r="BF398"/>
  <c r="T398"/>
  <c r="T397"/>
  <c r="R398"/>
  <c r="R397"/>
  <c r="P398"/>
  <c r="P397"/>
  <c r="BK398"/>
  <c r="BK397"/>
  <c r="J397"/>
  <c r="J398"/>
  <c r="BE398"/>
  <c r="J70"/>
  <c r="BI392"/>
  <c r="BH392"/>
  <c r="BG392"/>
  <c r="BF392"/>
  <c r="T392"/>
  <c r="R392"/>
  <c r="P392"/>
  <c r="BK392"/>
  <c r="J392"/>
  <c r="BE392"/>
  <c r="BI387"/>
  <c r="BH387"/>
  <c r="BG387"/>
  <c r="BF387"/>
  <c r="T387"/>
  <c r="R387"/>
  <c r="P387"/>
  <c r="BK387"/>
  <c r="J387"/>
  <c r="BE387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8"/>
  <c r="BH378"/>
  <c r="BG378"/>
  <c r="BF378"/>
  <c r="T378"/>
  <c r="T377"/>
  <c r="R378"/>
  <c r="R377"/>
  <c r="P378"/>
  <c r="P377"/>
  <c r="BK378"/>
  <c r="BK377"/>
  <c r="J377"/>
  <c r="J378"/>
  <c r="BE378"/>
  <c r="J69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2"/>
  <c r="BH362"/>
  <c r="BG362"/>
  <c r="BF362"/>
  <c r="T362"/>
  <c r="R362"/>
  <c r="P362"/>
  <c r="BK362"/>
  <c r="J362"/>
  <c r="BE362"/>
  <c r="BI360"/>
  <c r="BH360"/>
  <c r="BG360"/>
  <c r="BF360"/>
  <c r="T360"/>
  <c r="T359"/>
  <c r="R360"/>
  <c r="R359"/>
  <c r="P360"/>
  <c r="P359"/>
  <c r="BK360"/>
  <c r="BK359"/>
  <c r="J359"/>
  <c r="J360"/>
  <c r="BE360"/>
  <c r="J68"/>
  <c r="BI354"/>
  <c r="BH354"/>
  <c r="BG354"/>
  <c r="BF354"/>
  <c r="T354"/>
  <c r="R354"/>
  <c r="P354"/>
  <c r="BK354"/>
  <c r="J354"/>
  <c r="BE354"/>
  <c r="BI350"/>
  <c r="BH350"/>
  <c r="BG350"/>
  <c r="BF350"/>
  <c r="T350"/>
  <c r="R350"/>
  <c r="P350"/>
  <c r="BK350"/>
  <c r="J350"/>
  <c r="BE350"/>
  <c r="BI348"/>
  <c r="BH348"/>
  <c r="BG348"/>
  <c r="BF348"/>
  <c r="T348"/>
  <c r="T347"/>
  <c r="R348"/>
  <c r="R347"/>
  <c r="P348"/>
  <c r="P347"/>
  <c r="BK348"/>
  <c r="BK347"/>
  <c r="J347"/>
  <c r="J348"/>
  <c r="BE348"/>
  <c r="J6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28"/>
  <c r="BH328"/>
  <c r="BG328"/>
  <c r="BF328"/>
  <c r="T328"/>
  <c r="R328"/>
  <c r="P328"/>
  <c r="BK328"/>
  <c r="J328"/>
  <c r="BE328"/>
  <c r="BI326"/>
  <c r="BH326"/>
  <c r="BG326"/>
  <c r="BF326"/>
  <c r="T326"/>
  <c r="T325"/>
  <c r="R326"/>
  <c r="R325"/>
  <c r="P326"/>
  <c r="P325"/>
  <c r="BK326"/>
  <c r="BK325"/>
  <c r="J325"/>
  <c r="J326"/>
  <c r="BE326"/>
  <c r="J66"/>
  <c r="BI317"/>
  <c r="BH317"/>
  <c r="BG317"/>
  <c r="BF317"/>
  <c r="T317"/>
  <c r="R317"/>
  <c r="P317"/>
  <c r="BK317"/>
  <c r="J317"/>
  <c r="BE317"/>
  <c r="BI311"/>
  <c r="BH311"/>
  <c r="BG311"/>
  <c r="BF311"/>
  <c r="T311"/>
  <c r="R311"/>
  <c r="P311"/>
  <c r="BK311"/>
  <c r="J311"/>
  <c r="BE311"/>
  <c r="BI305"/>
  <c r="BH305"/>
  <c r="BG305"/>
  <c r="BF305"/>
  <c r="T305"/>
  <c r="R305"/>
  <c r="P305"/>
  <c r="BK305"/>
  <c r="J305"/>
  <c r="BE305"/>
  <c r="BI299"/>
  <c r="BH299"/>
  <c r="BG299"/>
  <c r="BF299"/>
  <c r="T299"/>
  <c r="T298"/>
  <c r="R299"/>
  <c r="R298"/>
  <c r="P299"/>
  <c r="P298"/>
  <c r="BK299"/>
  <c r="BK298"/>
  <c r="J298"/>
  <c r="J299"/>
  <c r="BE299"/>
  <c r="J65"/>
  <c r="BI291"/>
  <c r="BH291"/>
  <c r="BG291"/>
  <c r="BF291"/>
  <c r="T291"/>
  <c r="R291"/>
  <c r="P291"/>
  <c r="BK291"/>
  <c r="J291"/>
  <c r="BE291"/>
  <c r="BI284"/>
  <c r="BH284"/>
  <c r="BG284"/>
  <c r="BF284"/>
  <c r="T284"/>
  <c r="R284"/>
  <c r="P284"/>
  <c r="BK284"/>
  <c r="J284"/>
  <c r="BE284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68"/>
  <c r="BH268"/>
  <c r="BG268"/>
  <c r="BF268"/>
  <c r="T268"/>
  <c r="R268"/>
  <c r="P268"/>
  <c r="BK268"/>
  <c r="J268"/>
  <c r="BE268"/>
  <c r="BI262"/>
  <c r="BH262"/>
  <c r="BG262"/>
  <c r="BF262"/>
  <c r="T262"/>
  <c r="R262"/>
  <c r="P262"/>
  <c r="BK262"/>
  <c r="J262"/>
  <c r="BE262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46"/>
  <c r="BH246"/>
  <c r="BG246"/>
  <c r="BF246"/>
  <c r="T246"/>
  <c r="T245"/>
  <c r="R246"/>
  <c r="R245"/>
  <c r="P246"/>
  <c r="P245"/>
  <c r="BK246"/>
  <c r="BK245"/>
  <c r="J245"/>
  <c r="J246"/>
  <c r="BE246"/>
  <c r="J64"/>
  <c r="BI243"/>
  <c r="BH243"/>
  <c r="BG243"/>
  <c r="BF243"/>
  <c r="T243"/>
  <c r="R243"/>
  <c r="P243"/>
  <c r="BK243"/>
  <c r="J243"/>
  <c r="BE243"/>
  <c r="BI230"/>
  <c r="BH230"/>
  <c r="BG230"/>
  <c r="BF230"/>
  <c r="T230"/>
  <c r="R230"/>
  <c r="P230"/>
  <c r="BK230"/>
  <c r="J230"/>
  <c r="BE230"/>
  <c r="BI215"/>
  <c r="BH215"/>
  <c r="BG215"/>
  <c r="BF215"/>
  <c r="T215"/>
  <c r="R215"/>
  <c r="P215"/>
  <c r="BK215"/>
  <c r="J215"/>
  <c r="BE215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T198"/>
  <c r="R199"/>
  <c r="R198"/>
  <c r="P199"/>
  <c r="P198"/>
  <c r="BK199"/>
  <c r="BK198"/>
  <c r="J198"/>
  <c r="J199"/>
  <c r="BE199"/>
  <c r="J63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34"/>
  <c r="BH134"/>
  <c r="BG134"/>
  <c r="BF134"/>
  <c r="T134"/>
  <c r="R134"/>
  <c r="P134"/>
  <c r="BK134"/>
  <c r="J134"/>
  <c r="BE134"/>
  <c r="BI127"/>
  <c r="BH127"/>
  <c r="BG127"/>
  <c r="BF127"/>
  <c r="T127"/>
  <c r="R127"/>
  <c r="P127"/>
  <c r="BK127"/>
  <c r="J127"/>
  <c r="BE127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101"/>
  <c r="F36"/>
  <c i="1" r="BD55"/>
  <c i="3" r="BH101"/>
  <c r="F35"/>
  <c i="1" r="BC55"/>
  <c i="3" r="BG101"/>
  <c r="F34"/>
  <c i="1" r="BB55"/>
  <c i="3" r="BF101"/>
  <c r="J33"/>
  <c i="1" r="AW55"/>
  <c i="3" r="F33"/>
  <c i="1" r="BA55"/>
  <c i="3" r="T101"/>
  <c r="T100"/>
  <c r="T99"/>
  <c r="T98"/>
  <c r="R101"/>
  <c r="R100"/>
  <c r="R99"/>
  <c r="R98"/>
  <c r="P101"/>
  <c r="P100"/>
  <c r="P99"/>
  <c r="P98"/>
  <c i="1" r="AU55"/>
  <c i="3" r="BK101"/>
  <c r="BK100"/>
  <c r="J100"/>
  <c r="BK99"/>
  <c r="J99"/>
  <c r="BK98"/>
  <c r="J98"/>
  <c r="J60"/>
  <c r="J29"/>
  <c i="1" r="AG55"/>
  <c i="3" r="J101"/>
  <c r="BE101"/>
  <c r="J32"/>
  <c i="1" r="AV55"/>
  <c i="3" r="F32"/>
  <c i="1" r="AZ55"/>
  <c i="3" r="J62"/>
  <c r="J61"/>
  <c r="J94"/>
  <c r="F94"/>
  <c r="F92"/>
  <c r="E90"/>
  <c r="J55"/>
  <c r="F55"/>
  <c r="F53"/>
  <c r="E51"/>
  <c r="J38"/>
  <c r="J20"/>
  <c r="E20"/>
  <c r="F95"/>
  <c r="F56"/>
  <c r="J19"/>
  <c r="J14"/>
  <c r="J92"/>
  <c r="J53"/>
  <c r="E7"/>
  <c r="E86"/>
  <c r="E47"/>
  <c i="1" r="AY53"/>
  <c r="AX53"/>
  <c i="2"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6"/>
  <c i="1" r="BD53"/>
  <c i="2" r="BH87"/>
  <c r="F35"/>
  <c i="1" r="BC53"/>
  <c i="2" r="BG87"/>
  <c r="F34"/>
  <c i="1" r="BB53"/>
  <c i="2" r="BF87"/>
  <c r="J33"/>
  <c i="1" r="AW53"/>
  <c i="2" r="F33"/>
  <c i="1" r="BA53"/>
  <c i="2" r="T87"/>
  <c r="T86"/>
  <c r="T85"/>
  <c r="T84"/>
  <c r="R87"/>
  <c r="R86"/>
  <c r="R85"/>
  <c r="R84"/>
  <c r="P87"/>
  <c r="P86"/>
  <c r="P85"/>
  <c r="P84"/>
  <c i="1" r="AU53"/>
  <c i="2" r="BK87"/>
  <c r="BK86"/>
  <c r="J86"/>
  <c r="BK85"/>
  <c r="J85"/>
  <c r="BK84"/>
  <c r="J84"/>
  <c r="J60"/>
  <c r="J29"/>
  <c i="1" r="AG53"/>
  <c i="2" r="J87"/>
  <c r="BE87"/>
  <c r="J32"/>
  <c i="1" r="AV53"/>
  <c i="2" r="F32"/>
  <c i="1" r="AZ53"/>
  <c i="2" r="J62"/>
  <c r="J61"/>
  <c r="J80"/>
  <c r="F80"/>
  <c r="F78"/>
  <c r="E76"/>
  <c r="J55"/>
  <c r="F55"/>
  <c r="F53"/>
  <c r="E51"/>
  <c r="J38"/>
  <c r="J20"/>
  <c r="E20"/>
  <c r="F81"/>
  <c r="F56"/>
  <c r="J19"/>
  <c r="J14"/>
  <c r="J78"/>
  <c r="J53"/>
  <c r="E7"/>
  <c r="E72"/>
  <c r="E47"/>
  <c i="1" r="BD56"/>
  <c r="BC56"/>
  <c r="BB56"/>
  <c r="BA56"/>
  <c r="AZ56"/>
  <c r="AY56"/>
  <c r="AX56"/>
  <c r="AW56"/>
  <c r="AV56"/>
  <c r="AU56"/>
  <c r="AT56"/>
  <c r="AS56"/>
  <c r="AG56"/>
  <c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<sst xmlns="http://schemas.openxmlformats.org/spreadsheetml/2006/main">
  <si>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</si>
  <si>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</si>
  <si>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</si>
  <si>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</si>
  <si>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</si>
  <si>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</si>
  <si>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</si>
  <si>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{a8d6adc3-3d64-4525-afd0-184854e9b896}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</si>
  <si>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</si>
  <si>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</si>
  <si>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</si>
  <si>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</si>
  <si>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</si>
  <si>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</si>
  <si>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</si>
  <si>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</si>
  <si>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17-010</t>
  </si>
  <si>
    <t>Stavba:</t>
  </si>
  <si>
    <t>Skladová hala posypového materiálu v areálu KSÚSV v Pelhřimově</t>
  </si>
  <si>
    <t>KSO:</t>
  </si>
  <si>
    <t>CC-CZ:</t>
  </si>
  <si>
    <t>Místo:</t>
  </si>
  <si>
    <t>Pelhřimov, areál KSUS - p.p.č. 2413/6</t>
  </si>
  <si>
    <t>Datum:</t>
  </si>
  <si>
    <t>15. 11. 2017</t>
  </si>
  <si>
    <t>Zadavatel:</t>
  </si>
  <si>
    <t>IČ:</t>
  </si>
  <si>
    <t>00090450</t>
  </si>
  <si>
    <t>KSUS Vysočiny, p.o.</t>
  </si>
  <si>
    <t>DIČ:</t>
  </si>
  <si>
    <t>Uchazeč:</t>
  </si>
  <si>
    <t xml:space="preserve"> </t>
  </si>
  <si>
    <t>Projektant:</t>
  </si>
  <si>
    <t>28094026</t>
  </si>
  <si>
    <t>PROJEKT CENTRUM NOVA s.r.o.</t>
  </si>
  <si>
    <t>CZ28094026</t>
  </si>
  <si>
    <t>True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</si>
  <si>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</si>
  <si>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</si>
  <si>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</si>
  <si>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</si>
  <si>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</si>
  <si>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</si>
  <si>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</si>
  <si>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</si>
  <si>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</si>
  <si>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</si>
  <si>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</si>
  <si>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</si>
  <si>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</si>
  <si>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</si>
  <si>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</si>
  <si>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</si>
  <si>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</si>
  <si>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</si>
  <si>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</si>
  <si>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</si>
  <si>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</si>
  <si>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</si>
  <si>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</si>
  <si>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</si>
  <si>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</si>
  <si>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</si>
  <si>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</si>
  <si>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</si>
  <si>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</si>
  <si>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</si>
  <si>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</si>
  <si>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</si>
  <si>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</si>
  <si>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</si>
  <si>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</si>
  <si>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</si>
  <si>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</si>
  <si>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</si>
  <si>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</si>
  <si>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</si>
  <si>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VON</t>
  </si>
  <si>
    <t>Vedlejší a ostatní náklady</t>
  </si>
  <si>
    <t>1</t>
  </si>
  <si>
    <t>{6c5b7ac5-1afb-4be9-8af8-b335023d97e3}</t>
  </si>
  <si>
    <t>2</t>
  </si>
  <si>
    <t>/</t>
  </si>
  <si>
    <t>Soupis</t>
  </si>
  <si>
    <t>{e6890608-857c-4f85-852f-91dffc020aae}</t>
  </si>
  <si>
    <t>SO-01</t>
  </si>
  <si>
    <t>Přístřešek na posypový materiál</t>
  </si>
  <si>
    <t>STA</t>
  </si>
  <si>
    <t>{0f50471e-4ac5-4e4d-9484-d4e9f13a9fa6}</t>
  </si>
  <si>
    <t>01</t>
  </si>
  <si>
    <t>Architektonicko-stavební řešení</t>
  </si>
  <si>
    <t>{0fa0ddbd-a844-4c46-8eac-62b4775fa68c}</t>
  </si>
  <si>
    <t>811 69 11</t>
  </si>
  <si>
    <t>IO-01</t>
  </si>
  <si>
    <t>Terénní úpravy</t>
  </si>
  <si>
    <t>ING</t>
  </si>
  <si>
    <t>{30de32fa-21fe-43f3-be89-bb4f523529bb}</t>
  </si>
  <si>
    <t>{4c7a6f7e-8eb3-44d7-bede-bc5264f6fe9a}</t>
  </si>
  <si>
    <t>823 29 99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</si>
  <si>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</si>
  <si>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</si>
  <si>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</si>
  <si>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</si>
  <si>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</si>
  <si>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</si>
  <si>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</si>
  <si>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VON - Vedlejší a ostatní náklady</t>
  </si>
  <si>
    <t>Soupis: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</si>
  <si>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 - Vzhledem k výše uvedenému nelze stanovit jednotné JKSO pro tento objekt, zakázka obsahuje tyto objekty dle JKSO : 811 6911, 823 2999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</si>
  <si>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</si>
  <si>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</si>
  <si>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</si>
  <si>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</si>
  <si>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</si>
  <si>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</si>
  <si>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 xml:space="preserve">    O02 - Vedlejší a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</si>
  <si>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</si>
  <si>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</si>
  <si>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</si>
  <si>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</si>
  <si>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</si>
  <si>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</si>
  <si>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</si>
  <si>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</si>
  <si>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</si>
  <si>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</si>
  <si>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</si>
  <si>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</si>
  <si>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</si>
  <si>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</si>
  <si>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</si>
  <si>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</si>
  <si>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</si>
  <si>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</si>
  <si>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O02</t>
  </si>
  <si>
    <t>K</t>
  </si>
  <si>
    <t>001</t>
  </si>
  <si>
    <t>Zařízení staveniště, BOZP</t>
  </si>
  <si>
    <t>kpl</t>
  </si>
  <si>
    <t>1394522077</t>
  </si>
  <si>
    <t>PP</t>
  </si>
  <si>
    <t xml:space="preserve">Veškeré náklady a činnosti související s vybudováním, provozem a likvidací staveniště, včetně zajištění připojení na elektrickou energii, vodu a odvodnění staveniště, včetně provádění každodenního hrubého úklidu staveniště a včetně průběžné likvidace vznikajících odpadů oprávněnou osobou.
Standardní prvky BOZP (mobilní oplocení, výstražné značení, přechody výkopů vč. oplocení, zábradlí, atd - vč. jejich dodávky, montáže, údržby a demontáže, resp. likvidace) a povinosti vyplývající z plánu BOZP vč. připomínek příslušných úřadů. </t>
  </si>
  <si>
    <t>002</t>
  </si>
  <si>
    <t>Náklady vyplívající z požadavků DOSS a správců inženýrských sítí.</t>
  </si>
  <si>
    <t>-1334955976</t>
  </si>
  <si>
    <t xml:space="preserve">Veškeré náklady vyplívající se zajištění plnění požadavků DOSS a správců inženýrských sítí (objednání vytýčení inženýrských sítí, komunikace se správci in. sítí a DOSS dle jejich vyjádření a rozhodnutí - viz. dokladová část, .....). 
O veškerých úkonech zhotovitele směrem k DOSS a správců inženýrských sítí, bude zhotovitelem informován TDI, TDS a investor. </t>
  </si>
  <si>
    <t>3</t>
  </si>
  <si>
    <t>003</t>
  </si>
  <si>
    <t xml:space="preserve">Geodetické vytýčení  </t>
  </si>
  <si>
    <t>-1592326142</t>
  </si>
  <si>
    <t>Vytýčení nově budovaných inženýrských sítí a stavebních objetků, vytýčení hranice pozemku, vytýčení stávajících inženýrských sítí i jejich správci, kontrolní měření. Vytýčení bude provedeno vč. stabilizace vytyčonaných bodů v terénu, pro potřeby stavby.</t>
  </si>
  <si>
    <t>004</t>
  </si>
  <si>
    <t>Geodetické zaměření řešených stavebních objetků po dokončení díla</t>
  </si>
  <si>
    <t>-1533253880</t>
  </si>
  <si>
    <t xml:space="preserve">Geodetické zaměření řešených stavebních objetků (zpevněné plochy, parkoviště, chodníky, ...)  ve 3 tištěných vyhotoveních + 1x elektronicky CD)</t>
  </si>
  <si>
    <t>5</t>
  </si>
  <si>
    <t>005</t>
  </si>
  <si>
    <t>Geodetické zaměření inženýrských objektů po dokončení díla</t>
  </si>
  <si>
    <t>305024399</t>
  </si>
  <si>
    <t>Geodetické zaměření inženýrských objektů ve 3 tištěných vyhotoveních + 1x elektronicky CD)</t>
  </si>
  <si>
    <t>6</t>
  </si>
  <si>
    <t>006</t>
  </si>
  <si>
    <t>Geometrický plán</t>
  </si>
  <si>
    <t>-1224042796</t>
  </si>
  <si>
    <t xml:space="preserve">Geometrický plán objektů podléhajících vkladu do katastru nemovitostí (budovy, inženýrské sítě, věcná břemena k částem pozemků) v 6ti tištěných vyhotoveních + 1x elektronicky CD </t>
  </si>
  <si>
    <t>7</t>
  </si>
  <si>
    <t>007</t>
  </si>
  <si>
    <t>Projektová dokumentace skutečného provedení</t>
  </si>
  <si>
    <t>-1773495778</t>
  </si>
  <si>
    <t>Projektová dokumentace skutečného provedení 3x tištěně a 1x elektronicky na CD</t>
  </si>
  <si>
    <t>8</t>
  </si>
  <si>
    <t>008</t>
  </si>
  <si>
    <t>Kompletace dokladové části stavby k předání, převzetí a kolaudaci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</si>
  <si>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</si>
  <si>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</si>
  <si>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9</t>
  </si>
  <si>
    <t>009</t>
  </si>
  <si>
    <t>Náklady spojené s prováděním stavby v blízkosti stávajících objektů, technologie</t>
  </si>
  <si>
    <t>-426533918</t>
  </si>
  <si>
    <t xml:space="preserve">Náklady spojené s prováděním stavby v blízkosti stávajících objektů (provozů), technologií a zeleně. Omezení vlivu stavby na sousední objekty a stávající technologie - zakrytí konstrukcí a technologií (prach, hluk), zajištění přístupu do sousedních objektů, zajištění konstrukcí a technologií proti poškození.                                                                                                                                                      </t>
  </si>
  <si>
    <t>10</t>
  </si>
  <si>
    <t>010</t>
  </si>
  <si>
    <t>Zpracování a předložení harmonogramů po předání staveniště</t>
  </si>
  <si>
    <t>-111364358</t>
  </si>
  <si>
    <t>Náklady na vyhotovení a předložení finančního a časového harmonogramu prací a plnění do 10 dnů po předání staveniště.</t>
  </si>
  <si>
    <t>11</t>
  </si>
  <si>
    <t>011</t>
  </si>
  <si>
    <t>Dílenská dokumentace</t>
  </si>
  <si>
    <t>-2016177232</t>
  </si>
  <si>
    <t>Dílenská dokumentace - ocelové konstrukce střechy</t>
  </si>
  <si>
    <t>12</t>
  </si>
  <si>
    <t>012</t>
  </si>
  <si>
    <t>Výkon autorského dozoru</t>
  </si>
  <si>
    <t>hod</t>
  </si>
  <si>
    <t>-258791782</t>
  </si>
  <si>
    <t>SO-01 - Přístřešek na posypový materiál</t>
  </si>
  <si>
    <t>01 - Architektonicko-stavební řešení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</si>
  <si>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A. Průvodní zpráva B. Souhrnná technická zpráva C. Situační výkresy C1. Situační výkres širších vztahů C2. Koordinační situační výkres D.1.0 Technická zpráva (společná pro části D.1.1, D.1.2 a D.1.4) příloha č.1 – skladby konstrukcí 1.1.1 Půdorys základů 1.1.2 Půdorys 1.NP 1.1.3 Půdorys střechy 1.1.4 Řez A-A' 1.1.5 Pohledy – navrhovaná skladová hala 1.1.6 Pohledy – stávající skladová hala (sousední objekt) 1.1.7 Schématické řezy 1.2.1 Konstrukce zastřešení přístřešku 1.2.2 Konstrukce pro statické zajištění stěny sousední haly 1.2.3 Statický výpočet 1.3.0 PBŘ – Technická zpráva 1.3.1 Půdorys 1.NP – PBŘ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</si>
  <si>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</si>
  <si>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</si>
  <si>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</si>
  <si>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</si>
  <si>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</si>
  <si>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</si>
  <si>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</si>
  <si>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</si>
  <si>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</si>
  <si>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</si>
  <si>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</si>
  <si>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</si>
  <si>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</si>
  <si>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</si>
  <si>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</si>
  <si>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</si>
  <si>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HSV</t>
  </si>
  <si>
    <t>Práce a dodávky HSV</t>
  </si>
  <si>
    <t>Zemní práce</t>
  </si>
  <si>
    <t>10001</t>
  </si>
  <si>
    <t>Provedení ručně kopaných sond - viz půdorys základů pozn.6</t>
  </si>
  <si>
    <t>kus</t>
  </si>
  <si>
    <t>-2127980300</t>
  </si>
  <si>
    <t>113107183</t>
  </si>
  <si>
    <t>Odstranění podkladu pl přes 50 do 200 m2 živičných tl 150 mm</t>
  </si>
  <si>
    <t>m2</t>
  </si>
  <si>
    <t>CS ÚRS 2017 02</t>
  </si>
  <si>
    <t>1256507625</t>
  </si>
  <si>
    <t>Odstranění podkladů nebo krytů s přemístěním hmot na skládku na vzdálenost do 20 m nebo s naložením na dopravní prostředek v ploše jednotlivě přes 50 m2 do 200 m2 živičných, o tl. vrstvy přes 100 do 150 mm</t>
  </si>
  <si>
    <t>VV</t>
  </si>
  <si>
    <t>stávající asfaltová plocha</t>
  </si>
  <si>
    <t>143</t>
  </si>
  <si>
    <t>Součet</t>
  </si>
  <si>
    <t>113107223</t>
  </si>
  <si>
    <t>Odstranění podkladu pl přes 200 m2 z kameniva drceného do tl 300 mm</t>
  </si>
  <si>
    <t>-1449216307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</si>
  <si>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</si>
  <si>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143*2</t>
  </si>
  <si>
    <t>255*2</t>
  </si>
  <si>
    <t>122201103</t>
  </si>
  <si>
    <t>Odkopávky a prokopávky nezapažené v hornině tř. 3 objem do 5000 m3</t>
  </si>
  <si>
    <t>m3</t>
  </si>
  <si>
    <t>641869456</t>
  </si>
  <si>
    <t>Odkopávky a prokopávky nezapažené s přehozením výkopku na vzdálenost do 3 m nebo s naložením na dopravní prostředek v hornině tř. 3 přes 1 000 do 5 000 m3</t>
  </si>
  <si>
    <t>71*60*0,50</t>
  </si>
  <si>
    <t>122301103</t>
  </si>
  <si>
    <t>Odkopávky a prokopávky nezapažené v hornině tř. 4 objem do 5000 m3</t>
  </si>
  <si>
    <t>-1578936287</t>
  </si>
  <si>
    <t>Odkopávky a prokopávky nezapažené s přehozením výkopku na vzdálenost do 3 m nebo s naložením na dopravní prostředek v hornině tř. 4 přes 1 000 do 5 000 m3</t>
  </si>
  <si>
    <t>131301102</t>
  </si>
  <si>
    <t>Hloubení jam nezapažených v hornině tř. 4 objemu do 1000 m3</t>
  </si>
  <si>
    <t>-988135071</t>
  </si>
  <si>
    <t>Hloubení nezapažených jam a zářezů s urovnáním dna do předepsaného profilu a spádu v hornině tř. 4 přes 100 do 1 000 m3</t>
  </si>
  <si>
    <t>základové konstrukce</t>
  </si>
  <si>
    <t>200*0,57</t>
  </si>
  <si>
    <t>450*0,32</t>
  </si>
  <si>
    <t>162301101</t>
  </si>
  <si>
    <t>Vodorovné přemístění do 500 m výkopku/sypaniny z horniny tř. 1 až 4</t>
  </si>
  <si>
    <t>-316615973</t>
  </si>
  <si>
    <t>Vodorovné přemístění výkopku nebo sypaniny po suchu na obvyklém dopravním prostředku, bez naložení výkopku, avšak se složením bez rozhrnutí z horniny tř. 1 až 4 na vzdálenost přes 50 do 500 m</t>
  </si>
  <si>
    <t>odvoz zeminy pro násypy na meziskládku</t>
  </si>
  <si>
    <t>71*29</t>
  </si>
  <si>
    <t>dovoz zeminy z meziskládky</t>
  </si>
  <si>
    <t>2059</t>
  </si>
  <si>
    <t>162701105</t>
  </si>
  <si>
    <t>Vodorovné přemístění do 10000 m výkopku/sypaniny z horniny tř. 1 až 4</t>
  </si>
  <si>
    <t>-744075957</t>
  </si>
  <si>
    <t>Vodorovné přemístění výkopku nebo sypaniny po suchu na obvyklém dopravním prostředku, bez naložení výkopku, avšak se složením bez rozhrnutí z horniny tř. 1 až 4 na vzdálenost přes 9 000 do 10 000 m</t>
  </si>
  <si>
    <t>2130</t>
  </si>
  <si>
    <t>258</t>
  </si>
  <si>
    <t>-násypy</t>
  </si>
  <si>
    <t>-2059</t>
  </si>
  <si>
    <t>586917818</t>
  </si>
  <si>
    <t>ornice</t>
  </si>
  <si>
    <t>120</t>
  </si>
  <si>
    <t>162701109</t>
  </si>
  <si>
    <t>Příplatek k vodorovnému přemístění výkopku/sypaniny z horniny tř. 1 až 4 ZKD 1000 m přes 10000 m</t>
  </si>
  <si>
    <t>-1476850553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</si>
  <si>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</si>
  <si>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2459*25</t>
  </si>
  <si>
    <t>-532470164</t>
  </si>
  <si>
    <t>120*10</t>
  </si>
  <si>
    <t>167101102</t>
  </si>
  <si>
    <t>Nakládání výkopku z hornin tř. 1 až 4 přes 100 m3</t>
  </si>
  <si>
    <t>186295452</t>
  </si>
  <si>
    <t>Nakládání, skládání a překládání neulehlého výkopku nebo sypaniny nakládání, množství přes 100 m3, z hornin tř. 1 až 4</t>
  </si>
  <si>
    <t>naložení zeminy na meziskládce</t>
  </si>
  <si>
    <t>13</t>
  </si>
  <si>
    <t>-575597344</t>
  </si>
  <si>
    <t>14</t>
  </si>
  <si>
    <t>171101105</t>
  </si>
  <si>
    <t>Uložení sypaniny z hornin soudržných do násypů zhutněných do 103 % PS</t>
  </si>
  <si>
    <t>-405212574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</si>
  <si>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103 % PS</t>
  </si>
  <si>
    <t>171201201</t>
  </si>
  <si>
    <t>Uložení sypaniny na skládky</t>
  </si>
  <si>
    <t>-1497373141</t>
  </si>
  <si>
    <t>meziskládka</t>
  </si>
  <si>
    <t>16</t>
  </si>
  <si>
    <t>-1716266586</t>
  </si>
  <si>
    <t>17</t>
  </si>
  <si>
    <t>171201211</t>
  </si>
  <si>
    <t>Poplatek za uložení odpadu ze sypaniny na skládce (skládkovné)</t>
  </si>
  <si>
    <t>t</t>
  </si>
  <si>
    <t>1955712719</t>
  </si>
  <si>
    <t>Uložení sypaniny poplatek za uložení sypaniny na skládce (skládkovné)</t>
  </si>
  <si>
    <t>2459*2,1</t>
  </si>
  <si>
    <t>18</t>
  </si>
  <si>
    <t>181411131</t>
  </si>
  <si>
    <t>Založení parkového trávníku výsevem plochy do 1000 m2 v rovině a ve svahu do 1:5</t>
  </si>
  <si>
    <t>907758164</t>
  </si>
  <si>
    <t>Založení trávníku na půdě předem připravené plochy do 1000 m2 výsevem včetně utažení parkového v rovině nebo na svahu do 1:5</t>
  </si>
  <si>
    <t>19</t>
  </si>
  <si>
    <t>M</t>
  </si>
  <si>
    <t>005724500</t>
  </si>
  <si>
    <t>osivo směs travní golfová I</t>
  </si>
  <si>
    <t>kg</t>
  </si>
  <si>
    <t>-1731307157</t>
  </si>
  <si>
    <t>750*0,015 'Přepočtené koeficientem množství</t>
  </si>
  <si>
    <t>20</t>
  </si>
  <si>
    <t>181951102</t>
  </si>
  <si>
    <t>Úprava pláně v hornině tř. 1 až 4 se zhutněním</t>
  </si>
  <si>
    <t>1713111106</t>
  </si>
  <si>
    <t>Úprava pláně vyrovnáním výškových rozdílů v hornině tř. 1 až 4 se zhutněním</t>
  </si>
  <si>
    <t>zpevněné plochy</t>
  </si>
  <si>
    <t>375</t>
  </si>
  <si>
    <t>základy</t>
  </si>
  <si>
    <t>200</t>
  </si>
  <si>
    <t>181951191</t>
  </si>
  <si>
    <t>Zkouška únosnosti podloží</t>
  </si>
  <si>
    <t>443338198</t>
  </si>
  <si>
    <t>22</t>
  </si>
  <si>
    <t>182201101</t>
  </si>
  <si>
    <t>Svahování násypů</t>
  </si>
  <si>
    <t>358957780</t>
  </si>
  <si>
    <t>Svahování trvalých svahů do projektovaných profilů s potřebným přemístěním výkopku při svahování násypů v jakékoliv hornině</t>
  </si>
  <si>
    <t>71*5</t>
  </si>
  <si>
    <t>Zakládání</t>
  </si>
  <si>
    <t>23</t>
  </si>
  <si>
    <t>211561111</t>
  </si>
  <si>
    <t>Výplň odvodňovacích žeber nebo trativodů kamenivem hrubým drceným frakce 8 až 16 mm</t>
  </si>
  <si>
    <t>1769851270</t>
  </si>
  <si>
    <t>Výplň kamenivem do rýh odvodňovacích žeber nebo trativodů bez zhutnění, s úpravou povrchu výplně kamenivem hrubým drceným frakce 8 až 16 mm</t>
  </si>
  <si>
    <t>124*0,7*0,6</t>
  </si>
  <si>
    <t>24</t>
  </si>
  <si>
    <t>211971110</t>
  </si>
  <si>
    <t>Zřízení opláštění žeber nebo trativodů geotextilií v rýze nebo zářezu sklonu do 1:2</t>
  </si>
  <si>
    <t>88769288</t>
  </si>
  <si>
    <t>Zřízení opláštění výplně z geotextilie odvodňovacích žeber nebo trativodů v rýze nebo zářezu se stěnami šikmými o sklonu do 1:2</t>
  </si>
  <si>
    <t>124*(0,7+0,6)*2</t>
  </si>
  <si>
    <t>25</t>
  </si>
  <si>
    <t>693111420</t>
  </si>
  <si>
    <t xml:space="preserve">textilie 200 g/m2 </t>
  </si>
  <si>
    <t>2119928914</t>
  </si>
  <si>
    <t xml:space="preserve">textilie 200 g/m2  </t>
  </si>
  <si>
    <t>26</t>
  </si>
  <si>
    <t>212752312</t>
  </si>
  <si>
    <t>Trativod z drenážních trubek plastových tuhých DN 150 mm včetně tvarovek otevřený výkop</t>
  </si>
  <si>
    <t>m</t>
  </si>
  <si>
    <t>-60077985</t>
  </si>
  <si>
    <t>Trativody z drenážních trubek vč.tvarovek z trubek plastových tuhých SN 8 DN 150</t>
  </si>
  <si>
    <t>řez pozn.8</t>
  </si>
  <si>
    <t>5+11+32+14</t>
  </si>
  <si>
    <t>27</t>
  </si>
  <si>
    <t>274313611</t>
  </si>
  <si>
    <t>Základové pásy z betonu tř. C 16/20</t>
  </si>
  <si>
    <t>706210841</t>
  </si>
  <si>
    <t>Základy z betonu prostého pasy betonu kamenem neprokládaného tř. C 16/20</t>
  </si>
  <si>
    <t>základy obvod</t>
  </si>
  <si>
    <t>řez 1-1</t>
  </si>
  <si>
    <t>(12,6-1,2)*1,8*0,57</t>
  </si>
  <si>
    <t>řez 6-6</t>
  </si>
  <si>
    <t>(0,6+31,6+13+0,6)*2,4*0,57</t>
  </si>
  <si>
    <t>řez 4-4</t>
  </si>
  <si>
    <t>(15,6-1,2)*1,8*0,57</t>
  </si>
  <si>
    <t>vnitřní pásy</t>
  </si>
  <si>
    <t>(10,2-1,2)*1,8*0,57</t>
  </si>
  <si>
    <t>Mezisoučet</t>
  </si>
  <si>
    <t>113,132*0,1</t>
  </si>
  <si>
    <t>28</t>
  </si>
  <si>
    <t>274351121</t>
  </si>
  <si>
    <t>Zřízení bednění základových pasů rovného</t>
  </si>
  <si>
    <t>-1704508156</t>
  </si>
  <si>
    <t>Bednění základů pasů rovné zřízení</t>
  </si>
  <si>
    <t>(12,6-1,2)*0,1*2</t>
  </si>
  <si>
    <t>(0,6+31,6+13+0,6)*0,1*2</t>
  </si>
  <si>
    <t>(15,6-1,2)*0,1*2</t>
  </si>
  <si>
    <t>(10,2-1,2)*0,1*2</t>
  </si>
  <si>
    <t>29</t>
  </si>
  <si>
    <t>274351122</t>
  </si>
  <si>
    <t>Odstranění bednění základových pasů rovného</t>
  </si>
  <si>
    <t>1248967922</t>
  </si>
  <si>
    <t>Bednění základů pasů rovné odstranění</t>
  </si>
  <si>
    <t>Svislé a kompletní konstrukce</t>
  </si>
  <si>
    <t>30</t>
  </si>
  <si>
    <t>300011</t>
  </si>
  <si>
    <t xml:space="preserve">Montáž systémových betonových bloků  vč.sepnutí pomocí tahových kotev </t>
  </si>
  <si>
    <t>-1221469537</t>
  </si>
  <si>
    <t>1,8*0,6*0,6*45</t>
  </si>
  <si>
    <t>2,4*0,6*0,6*72</t>
  </si>
  <si>
    <t>1,2*0,6*0,6*40</t>
  </si>
  <si>
    <t>1,8*0,6*0,6*30</t>
  </si>
  <si>
    <t>2,4*0,6*0,6*350</t>
  </si>
  <si>
    <t>31</t>
  </si>
  <si>
    <t>5933011</t>
  </si>
  <si>
    <t xml:space="preserve">dodávka systémových betonových bloků, doprava </t>
  </si>
  <si>
    <t>-217618660</t>
  </si>
  <si>
    <t>32</t>
  </si>
  <si>
    <t>5933012</t>
  </si>
  <si>
    <t>ocelová táhla</t>
  </si>
  <si>
    <t>-1151636148</t>
  </si>
  <si>
    <t>33</t>
  </si>
  <si>
    <t>30003</t>
  </si>
  <si>
    <t>Dílenská dokumentace a statické posouzení objektu</t>
  </si>
  <si>
    <t>1726322040</t>
  </si>
  <si>
    <t>34</t>
  </si>
  <si>
    <t>278311051</t>
  </si>
  <si>
    <t>Zálivka kotevních otvorů z betonu se zvýšenými nároky na prostředí tř. C 25/30 XF1 objemu do 0,02 m3</t>
  </si>
  <si>
    <t>-1506836829</t>
  </si>
  <si>
    <t>Zálivka kotevních otvorů z betonu se zvýšenými nároky na prostředí tř. C 25/30, při objemu jednoho otvoru do 0,02 m3</t>
  </si>
  <si>
    <t>3,14*0,08*0,08*0,6*1050</t>
  </si>
  <si>
    <t>12,66*0,1</t>
  </si>
  <si>
    <t>35</t>
  </si>
  <si>
    <t>327324127</t>
  </si>
  <si>
    <t>Opěrné zdi a valy ze ŽB odolného proti agresivnímu prostředí tř. C 25/30 XF4</t>
  </si>
  <si>
    <t>-1507773503</t>
  </si>
  <si>
    <t>Opěrné zdi a valy z betonu železového odolný proti agresivnímu prostředí tř. C 25/30 XF4</t>
  </si>
  <si>
    <t>půdorys detail "A"</t>
  </si>
  <si>
    <t>0,6*0,6*0,6*2*4</t>
  </si>
  <si>
    <t>0,6*0,4/2*0,6*2*9</t>
  </si>
  <si>
    <t>36</t>
  </si>
  <si>
    <t>327351211</t>
  </si>
  <si>
    <t>Bednění opěrných zdí a valů svislých i skloněných zřízení</t>
  </si>
  <si>
    <t>1502836007</t>
  </si>
  <si>
    <t>Bednění opěrných zdí a valů svislých i skloněných, výšky do 20 m zřízení</t>
  </si>
  <si>
    <t>(0,6+0,4+0,4+0,6)*0,6*9</t>
  </si>
  <si>
    <t>(0,6+0,6)*0,6*9</t>
  </si>
  <si>
    <t>37</t>
  </si>
  <si>
    <t>327351221</t>
  </si>
  <si>
    <t>Bednění opěrných zdí a valů svislých i skloněných odstranění</t>
  </si>
  <si>
    <t>1774226669</t>
  </si>
  <si>
    <t>Bednění opěrných zdí a valů svislých i skloněných, výšky do 20 m odstranění</t>
  </si>
  <si>
    <t>38</t>
  </si>
  <si>
    <t>327351291</t>
  </si>
  <si>
    <t xml:space="preserve">Zaříznutí dobetonovávky do "šikma"  </t>
  </si>
  <si>
    <t>194290002</t>
  </si>
  <si>
    <t>vnější</t>
  </si>
  <si>
    <t>0,6*(9+9)</t>
  </si>
  <si>
    <t>vnitřní</t>
  </si>
  <si>
    <t>0,6*(4+4)</t>
  </si>
  <si>
    <t>39</t>
  </si>
  <si>
    <t>327361006</t>
  </si>
  <si>
    <t>Výztuž opěrných zdí a valů D 12 mm z betonářské oceli 10 505</t>
  </si>
  <si>
    <t>746323322</t>
  </si>
  <si>
    <t>Výztuž opěrných zdí a valů průměru do 12 mm, z oceli 10 505 (R) nebo BSt 500</t>
  </si>
  <si>
    <t>prut pr.10mm</t>
  </si>
  <si>
    <t>(0,5+0,8+0,8+0,5+1+1)*0,00062*3*4</t>
  </si>
  <si>
    <t>0,34*0,1</t>
  </si>
  <si>
    <t>40</t>
  </si>
  <si>
    <t>327361016</t>
  </si>
  <si>
    <t>Výztuž opěrných zdí a valů D nad 12 mm z betonářské oceli 10 505</t>
  </si>
  <si>
    <t>-994427101</t>
  </si>
  <si>
    <t>Výztuž opěrných zdí a valů průměru přes 12 mm, z oceli 10 505 (R) nebo BSt 500</t>
  </si>
  <si>
    <t>prut pr.20mm</t>
  </si>
  <si>
    <t>0,6*10*0,0025*(4+4+4)</t>
  </si>
  <si>
    <t>0,18*0,1</t>
  </si>
  <si>
    <t>Vodorovné konstrukce</t>
  </si>
  <si>
    <t>41</t>
  </si>
  <si>
    <t>451541111</t>
  </si>
  <si>
    <t>Lože pod potrubí otevřený výkop ze štěrkodrtě</t>
  </si>
  <si>
    <t>90126267</t>
  </si>
  <si>
    <t>Lože pod potrubí, stoky a drobné objekty v otevřeném výkopu ze štěrkodrtě 0-32 mm</t>
  </si>
  <si>
    <t>(5+11+32+14)*0,7*0,15</t>
  </si>
  <si>
    <t>42</t>
  </si>
  <si>
    <t>452321151</t>
  </si>
  <si>
    <t>Podkladní desky ze ŽB tř. C 20/25 otevřený výkop</t>
  </si>
  <si>
    <t>323440363</t>
  </si>
  <si>
    <t>Podkladní a zajišťovací konstrukce z betonu železového v otevřeném výkopu desky pod potrubí, stoky a drobné objekty z betonu tř. C 20/25</t>
  </si>
  <si>
    <t>43</t>
  </si>
  <si>
    <t>452351101</t>
  </si>
  <si>
    <t>Bednění podkladních desek nebo bloků nebo sedlového lože otevřený výkop</t>
  </si>
  <si>
    <t>1831126239</t>
  </si>
  <si>
    <t>Bednění podkladních a zajišťovacích konstrukcí v otevřeném výkopu desek nebo sedlových loží pod potrubí, stoky a drobné objekty</t>
  </si>
  <si>
    <t>(5+11+32+14)*0,15</t>
  </si>
  <si>
    <t>(5+11+32+14)*(0,15+0,15)</t>
  </si>
  <si>
    <t>44</t>
  </si>
  <si>
    <t>452368211</t>
  </si>
  <si>
    <t>Výztuž podkladních desek nebo bloků nebo pražců otevřený výkop ze svařovaných sítí Kari</t>
  </si>
  <si>
    <t>-1467160917</t>
  </si>
  <si>
    <t>Výztuž podkladních desek, bloků nebo pražců v otevřeném výkopu ze svařovaných sítí typu Kari</t>
  </si>
  <si>
    <t>(5+11+32+14)*0,7*0,0031</t>
  </si>
  <si>
    <t>0,270*0,15</t>
  </si>
  <si>
    <t>Komunikace pozemní</t>
  </si>
  <si>
    <t>45</t>
  </si>
  <si>
    <t>564851111</t>
  </si>
  <si>
    <t>Podklad ze štěrkodrtě ŠD tl 150 mm</t>
  </si>
  <si>
    <t>193730351</t>
  </si>
  <si>
    <t>Podklad ze štěrkodrti ŠD s rozprostřením a zhutněním, po zhutnění tl. 150 mm</t>
  </si>
  <si>
    <t>46</t>
  </si>
  <si>
    <t>564861111</t>
  </si>
  <si>
    <t>Podklad ze štěrkodrtě ŠD tl 200 mm</t>
  </si>
  <si>
    <t>1060250408</t>
  </si>
  <si>
    <t>Podklad ze štěrkodrti ŠD s rozprostřením a zhutněním, po zhutnění tl. 200 mm</t>
  </si>
  <si>
    <t>a1</t>
  </si>
  <si>
    <t>47</t>
  </si>
  <si>
    <t>-1868723782</t>
  </si>
  <si>
    <t>48</t>
  </si>
  <si>
    <t>564962111</t>
  </si>
  <si>
    <t>Podklad z mechanicky zpevněného kameniva MZK tl 200 mm</t>
  </si>
  <si>
    <t>69170001</t>
  </si>
  <si>
    <t>Podklad z mechanicky zpevněného kameniva MZK (minerální beton) s rozprostřením a s hutněním, po zhutnění tl. 200 mm</t>
  </si>
  <si>
    <t>49</t>
  </si>
  <si>
    <t>565155121</t>
  </si>
  <si>
    <t>Asfaltový beton vrstva podkladní ACP 16 (obalované kamenivo OKS) tl 70 mm š přes 3 m</t>
  </si>
  <si>
    <t>1291479812</t>
  </si>
  <si>
    <t>Asfaltový beton vrstva podkladní ACP 16 (obalované kamenivo střednězrnné - OKS) s rozprostřením a zhutněním v pruhu šířky přes 3 m, po zhutnění tl. 70 mm</t>
  </si>
  <si>
    <t>50</t>
  </si>
  <si>
    <t>573111112</t>
  </si>
  <si>
    <t>Postřik živičný infiltrační s posypem z asfaltu množství 1 kg/m2</t>
  </si>
  <si>
    <t>1592906522</t>
  </si>
  <si>
    <t>Postřik infiltrační PI z asfaltu silničního s posypem kamenivem, v množství 1,00 kg/m2</t>
  </si>
  <si>
    <t>51</t>
  </si>
  <si>
    <t>573211106</t>
  </si>
  <si>
    <t>Postřik živičný spojovací z asfaltu v množství 0,20 kg/m2</t>
  </si>
  <si>
    <t>-602655778</t>
  </si>
  <si>
    <t>Postřik spojovací PS bez posypu kamenivem z asfaltu silničního, v množství 0,20 kg/m2</t>
  </si>
  <si>
    <t>52</t>
  </si>
  <si>
    <t>573211109</t>
  </si>
  <si>
    <t>Postřik živičný spojovací z asfaltu v množství do 0,50 kg/m2</t>
  </si>
  <si>
    <t>723601158</t>
  </si>
  <si>
    <t>Postřik spojovací PS bez posypu kamenivem z asfaltu silničního, v množství 0,50 kg/m2</t>
  </si>
  <si>
    <t>53</t>
  </si>
  <si>
    <t>577134121</t>
  </si>
  <si>
    <t>Asfaltový beton vrstva obrusná ACO 11 (ABS) tř. I tl 40 mm š přes 3 m z nemodifikovaného asfaltu</t>
  </si>
  <si>
    <t>887069916</t>
  </si>
  <si>
    <t>Asfaltový beton vrstva obrusná ACO 11 (ABS) s rozprostřením a se zhutněním z nemodifikovaného asfaltu v pruhu šířky přes 3 m tř. I, po zhutnění tl. 40 mm</t>
  </si>
  <si>
    <t>Úpravy povrchů, podlahy a osazování výplní</t>
  </si>
  <si>
    <t>54</t>
  </si>
  <si>
    <t>622135002</t>
  </si>
  <si>
    <t>Vyrovnání podkladu vnějších stěn maltou cementovou tl do 10 mm</t>
  </si>
  <si>
    <t>74366999</t>
  </si>
  <si>
    <t>Vyrovnání nerovností podkladu vnějších omítaných ploch maltou, tloušťky do 10 mm cementovou stěn</t>
  </si>
  <si>
    <t>55</t>
  </si>
  <si>
    <t>622135092</t>
  </si>
  <si>
    <t>Příplatek k vyrovnání vnějších stěn maltou cementovou za každých dalších 5 mm tl</t>
  </si>
  <si>
    <t>887943005</t>
  </si>
  <si>
    <t>Vyrovnání nerovností podkladu vnějších omítaných ploch tmelem, tloušťky do 2 mm Příplatek k ceně za každých dalších 5 mm tloušťky podkladní vrstvy přes 10 mm maltou cementovou stěn</t>
  </si>
  <si>
    <t>50*4</t>
  </si>
  <si>
    <t>56</t>
  </si>
  <si>
    <t>629995101</t>
  </si>
  <si>
    <t>Očištění vnějších ploch tlakovou vodou</t>
  </si>
  <si>
    <t>-1847055727</t>
  </si>
  <si>
    <t>Očištění vnějších ploch tlakovou vodou omytím</t>
  </si>
  <si>
    <t>a2 - základy pozn.1</t>
  </si>
  <si>
    <t>Trubní vedení</t>
  </si>
  <si>
    <t>57</t>
  </si>
  <si>
    <t>871355221</t>
  </si>
  <si>
    <t>Kanalizační potrubí z tvrdého PVC jednovrstvé tuhost třídy SN8 DN 200</t>
  </si>
  <si>
    <t>-2111134208</t>
  </si>
  <si>
    <t>Kanalizační potrubí z tvrdého PVC v otevřeném výkopu ve sklonu do 20 %, hladkého plnostěnného jednovrstvého, tuhost třídy SN 8 DN 200</t>
  </si>
  <si>
    <t>58</t>
  </si>
  <si>
    <t>877315211</t>
  </si>
  <si>
    <t>Montáž tvarovek z tvrdého PVC-systém KG nebo z polypropylenu-systém KG 2000 jednoosé DN 150</t>
  </si>
  <si>
    <t>374926705</t>
  </si>
  <si>
    <t>Montáž tvarovek na kanalizačním potrubí z trub z plastu z tvrdého PVC [systém KG] nebo z polypropylenu [systém KG 2000] v otevřeném výkopu jednoosých DN 150</t>
  </si>
  <si>
    <t>vyústění drenáží</t>
  </si>
  <si>
    <t>59</t>
  </si>
  <si>
    <t>286113610</t>
  </si>
  <si>
    <t>koleno kanalizace plastové KGB 150x45°</t>
  </si>
  <si>
    <t>-1855632435</t>
  </si>
  <si>
    <t>koleno kanalizace plastové KG 150x45°</t>
  </si>
  <si>
    <t>60</t>
  </si>
  <si>
    <t>894812003</t>
  </si>
  <si>
    <t xml:space="preserve">Revizní a čistící šachta z PP šachtové dno DN 400/150  </t>
  </si>
  <si>
    <t>484743204</t>
  </si>
  <si>
    <t>Revizní a čistící šachta z polypropylenu PP pro hladké trouby [např. systém KG] DN 400 šachtové dno (DN šachty / DN trubního vedení) DN 400/150 pravý a levý přítok</t>
  </si>
  <si>
    <t>61</t>
  </si>
  <si>
    <t>894812035</t>
  </si>
  <si>
    <t>Revizní a čistící šachta z PP DN 400 šachtová roura korugovaná bez hrdla světlé hloubky 6000 mm</t>
  </si>
  <si>
    <t>1159160400</t>
  </si>
  <si>
    <t>Revizní a čistící šachta z polypropylenu PP pro hladké trouby [např. systém KG] DN 400 roura šachtová korugovaná bez hrdla, světlé hloubky 6000 mm</t>
  </si>
  <si>
    <t>62</t>
  </si>
  <si>
    <t>894812041</t>
  </si>
  <si>
    <t>Příplatek k rourám revizní a čistící šachty z PP DN 400 za uříznutí šachtové roury</t>
  </si>
  <si>
    <t>565775746</t>
  </si>
  <si>
    <t>Revizní a čistící šachta z polypropylenu PP pro hladké trouby [např. systém KG] DN 400 roura šachtová korugovaná Příplatek k cenám 2031 - 2035 za uříznutí šachtové roury</t>
  </si>
  <si>
    <t>63</t>
  </si>
  <si>
    <t>894812051</t>
  </si>
  <si>
    <t>Revizní a čistící šachta z PP DN 400 poklop plastový pochůzí pro zatížení 1,5 t</t>
  </si>
  <si>
    <t>1210136926</t>
  </si>
  <si>
    <t>Revizní a čistící šachta z polypropylenu PP pro hladké trouby [např. systém KG] DN 400 poklop plastový (pro zatížení) pochůzí (1,5 t)</t>
  </si>
  <si>
    <t>Ostatní konstrukce a práce, bourání</t>
  </si>
  <si>
    <t>64</t>
  </si>
  <si>
    <t>90001</t>
  </si>
  <si>
    <t>Přesunutí stávajícího posypového materiálu - viz půdorys pozn.5</t>
  </si>
  <si>
    <t>311616734</t>
  </si>
  <si>
    <t>65</t>
  </si>
  <si>
    <t>900021</t>
  </si>
  <si>
    <t>M+D mobilního sloupku v.1,2m - viz půdorys pozn.18</t>
  </si>
  <si>
    <t>-1720014212</t>
  </si>
  <si>
    <t>66</t>
  </si>
  <si>
    <t>900022</t>
  </si>
  <si>
    <t>M+D řetízek dl.10m - viz půdorys pozn.18</t>
  </si>
  <si>
    <t>459516156</t>
  </si>
  <si>
    <t>67</t>
  </si>
  <si>
    <t>919735113</t>
  </si>
  <si>
    <t>Řezání stávajícího živičného krytu hl do 150 mm</t>
  </si>
  <si>
    <t>1883604472</t>
  </si>
  <si>
    <t>Řezání stávajícího živičného krytu nebo podkladu hloubky přes 100 do 150 mm</t>
  </si>
  <si>
    <t>kanalizační přípojka</t>
  </si>
  <si>
    <t>14*2</t>
  </si>
  <si>
    <t>68</t>
  </si>
  <si>
    <t>962052211</t>
  </si>
  <si>
    <t>Bourání zdiva nadzákladového ze ŽB přes 1 m3</t>
  </si>
  <si>
    <t>1933572900</t>
  </si>
  <si>
    <t>Bourání zdiva železobetonového nadzákladového, objemu přes 1 m3</t>
  </si>
  <si>
    <t>půdorys pozn.7</t>
  </si>
  <si>
    <t>12,5*3,5*0,4</t>
  </si>
  <si>
    <t>69</t>
  </si>
  <si>
    <t>966005311</t>
  </si>
  <si>
    <t>Rozebrání a odstranění silničního svodidla s jednou pásnicí</t>
  </si>
  <si>
    <t>-1072697168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</si>
  <si>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</si>
  <si>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půdorys pozn.12</t>
  </si>
  <si>
    <t>997</t>
  </si>
  <si>
    <t>Přesun sutě</t>
  </si>
  <si>
    <t>70</t>
  </si>
  <si>
    <t>997221551</t>
  </si>
  <si>
    <t>Vodorovná doprava suti ze sypkých materiálů do 1 km</t>
  </si>
  <si>
    <t>527205634</t>
  </si>
  <si>
    <t>Vodorovná doprava suti bez naložení, ale se složením a s hrubým urovnáním ze sypkých materiálů, na vzdálenost do 1 km</t>
  </si>
  <si>
    <t>71</t>
  </si>
  <si>
    <t>997221559</t>
  </si>
  <si>
    <t>Příplatek ZKD 1 km u vodorovné dopravy suti ze sypkých materiálů</t>
  </si>
  <si>
    <t>1582120803</t>
  </si>
  <si>
    <t>Vodorovná doprava suti bez naložení, ale se složením a s hrubým urovnáním Příplatek k ceně za každý další i započatý 1 km přes 1 km</t>
  </si>
  <si>
    <t>437,638*34</t>
  </si>
  <si>
    <t>72</t>
  </si>
  <si>
    <t>997221845</t>
  </si>
  <si>
    <t>Poplatek za uložení asfaltového odpadu bez obsahu dehtu na skládce (skládkovné)</t>
  </si>
  <si>
    <t>795158505</t>
  </si>
  <si>
    <t>Poplatek za uložení stavebního odpadu na skládce (skládkovné) asfaltového bez obsahu dehtu</t>
  </si>
  <si>
    <t>73</t>
  </si>
  <si>
    <t>997221855</t>
  </si>
  <si>
    <t>Poplatek za uložení odpadu zeminy a kameniva na skládce (skládkovné)</t>
  </si>
  <si>
    <t>1455698114</t>
  </si>
  <si>
    <t>Poplatek za uložení stavebního odpadu na skládce (skládkovné) zeminy a kameniva</t>
  </si>
  <si>
    <t>437,638</t>
  </si>
  <si>
    <t>-45,188</t>
  </si>
  <si>
    <t>998</t>
  </si>
  <si>
    <t>Přesun hmot</t>
  </si>
  <si>
    <t>74</t>
  </si>
  <si>
    <t>998011002</t>
  </si>
  <si>
    <t>Přesun hmot pro budovy zděné v do 12 m</t>
  </si>
  <si>
    <t>-209559999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</si>
  <si>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</si>
  <si>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</si>
  <si>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</si>
  <si>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</si>
  <si>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</si>
  <si>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75</t>
  </si>
  <si>
    <t>711113125</t>
  </si>
  <si>
    <t>Izolace proti zemní vlhkosti na svislé ploše za studena bitumenové lepidlo</t>
  </si>
  <si>
    <t>792319399</t>
  </si>
  <si>
    <t>Izolace proti zemní vlhkosti natěradly a tmely za studena na ploše svislé S dvousložkovou bitumenovou</t>
  </si>
  <si>
    <t>76</t>
  </si>
  <si>
    <t>711132230</t>
  </si>
  <si>
    <t>Izolace proti zemní vlhkosti na svislé ploše na sucho pásy nopovou folií tl.20mm</t>
  </si>
  <si>
    <t>-80097770</t>
  </si>
  <si>
    <t>Izolace proti zemní vlhkosti a beztlakové podpovrchové vodě pásy na sucho na ploše svislé S tvarovaná folie z PVC vrstva ochranná, odvětrávací a drenážní výška nopku 20 mm, tl. folie 0,70 mm</t>
  </si>
  <si>
    <t>77</t>
  </si>
  <si>
    <t>711161382</t>
  </si>
  <si>
    <t>Izolace proti zemní vlhkosti foliemi nopovými ukončené horní provětrávací lištou</t>
  </si>
  <si>
    <t>-546018318</t>
  </si>
  <si>
    <t>Izolace proti zemní vlhkosti nopovými foliemi [FONDALINE] ukončení izolace lištou provětrávací</t>
  </si>
  <si>
    <t>78</t>
  </si>
  <si>
    <t>711472051</t>
  </si>
  <si>
    <t>Provedení svislé izolace proti tlakové vodě termoplasty lepenou fólií PVC</t>
  </si>
  <si>
    <t>-357065158</t>
  </si>
  <si>
    <t>Provedení izolace proti povrchové a podpovrchové tlakové vodě termoplasty na ploše svislé S folií PVC lepenou</t>
  </si>
  <si>
    <t>79</t>
  </si>
  <si>
    <t>283220290</t>
  </si>
  <si>
    <t xml:space="preserve">fólie hydroizolační PVC tl 2,0 mm </t>
  </si>
  <si>
    <t>-818217213</t>
  </si>
  <si>
    <t>315*1,2</t>
  </si>
  <si>
    <t>80</t>
  </si>
  <si>
    <t>711491175</t>
  </si>
  <si>
    <t>Připevnění zolace proti tlakové vodě kotvícími pásky vč.kotevního materiálu</t>
  </si>
  <si>
    <t>-344797733</t>
  </si>
  <si>
    <t>Provedení izolace proti povrchové a podpovrchové tlakové vodě ostatní připevnění izolace kotvicími pásky</t>
  </si>
  <si>
    <t>skladba a3</t>
  </si>
  <si>
    <t>2,4+10,2+31,6+12,98+15,6</t>
  </si>
  <si>
    <t>81</t>
  </si>
  <si>
    <t>553445170</t>
  </si>
  <si>
    <t xml:space="preserve">plech poplastovaný  pásek délka 2000 mm rozvinutá šířka 50 mm</t>
  </si>
  <si>
    <t>502651084</t>
  </si>
  <si>
    <t>pásek délka 2000 mm rozvinutá šířka 50 mm, poplastovaný plech</t>
  </si>
  <si>
    <t>(72,78/2)*1,1</t>
  </si>
  <si>
    <t>82</t>
  </si>
  <si>
    <t>711491271</t>
  </si>
  <si>
    <t>Provedení izolace proti tlakové vodě svislé z textilií vrstva podkladní</t>
  </si>
  <si>
    <t>1353753851</t>
  </si>
  <si>
    <t>Provedení izolace proti povrchové a podpovrchové tlakové vodě ostatní na ploše svislé S z textilií, vrstvy podkladní</t>
  </si>
  <si>
    <t>83</t>
  </si>
  <si>
    <t>711491272</t>
  </si>
  <si>
    <t>Provedení izolace proti tlakové vodě svislé z textilií vrstva ochranná</t>
  </si>
  <si>
    <t>1898681688</t>
  </si>
  <si>
    <t>Provedení izolace proti povrchové a podpovrchové tlakové vodě ostatní na ploše svislé S z textilií, vrstvy ochranné</t>
  </si>
  <si>
    <t>84</t>
  </si>
  <si>
    <t>693110730</t>
  </si>
  <si>
    <t>geotextilie 300 g/m2</t>
  </si>
  <si>
    <t>-321691032</t>
  </si>
  <si>
    <t>315*2*1,1</t>
  </si>
  <si>
    <t>85</t>
  </si>
  <si>
    <t>711491273</t>
  </si>
  <si>
    <t>Provedení izolace proti tlakové vodě svislé z nopové folie</t>
  </si>
  <si>
    <t>-2041954405</t>
  </si>
  <si>
    <t>Provedení izolace proti povrchové a podpovrchové tlakové vodě ostatní na ploše svislé S z textilií, vrstvy z nopové fólie</t>
  </si>
  <si>
    <t>a3</t>
  </si>
  <si>
    <t>315</t>
  </si>
  <si>
    <t>86</t>
  </si>
  <si>
    <t>283230591</t>
  </si>
  <si>
    <t>nopová fólie s nakašírovanou filtrační geotextilií výška nopů 7mm, pevnost v tlaku 240kN/1m2</t>
  </si>
  <si>
    <t>-1788556687</t>
  </si>
  <si>
    <t>87</t>
  </si>
  <si>
    <t>998711102</t>
  </si>
  <si>
    <t>Přesun hmot tonážní pro izolace proti vodě, vlhkosti a plynům v objektech výšky do 12 m</t>
  </si>
  <si>
    <t>-961747402</t>
  </si>
  <si>
    <t>Přesun hmot pro izolace proti vodě, vlhkosti a plynům stanovený z hmotnosti přesunovaného materiálu vodorovná dopravní vzdálenost do 50 m v objektech výšky přes 6 do 12 m</t>
  </si>
  <si>
    <t>764</t>
  </si>
  <si>
    <t>Konstrukce klempířské</t>
  </si>
  <si>
    <t>88</t>
  </si>
  <si>
    <t>764211676</t>
  </si>
  <si>
    <t xml:space="preserve">Oplechování nevětraného nároží s nárožním plechem z Pz s povrchovou úpravou  </t>
  </si>
  <si>
    <t>1884315351</t>
  </si>
  <si>
    <t xml:space="preserve">Oplechování střešních prvků z pozinkovaného plechu s povrchovou úpravou nároží nevětraného s použitím nárožního plechu </t>
  </si>
  <si>
    <t>89</t>
  </si>
  <si>
    <t>764511603</t>
  </si>
  <si>
    <t>Žlab podokapní půlkruhový z Pz s povrchovou úpravou rš 400 mm</t>
  </si>
  <si>
    <t>-58477672</t>
  </si>
  <si>
    <t>Žlab podokapní z pozinkovaného plechu s povrchovou úpravou včetně háků a čel půlkruhový rš 400 mm</t>
  </si>
  <si>
    <t>32,1+13,5</t>
  </si>
  <si>
    <t>90</t>
  </si>
  <si>
    <t>764511623</t>
  </si>
  <si>
    <t>Roh nebo kout půlkruhového podokapního žlabu z Pz s povrchovou úpravou rš 400 mm</t>
  </si>
  <si>
    <t>-923538420</t>
  </si>
  <si>
    <t>Žlab podokapní z pozinkovaného plechu s povrchovou úpravou včetně háků a čel roh nebo kout, žlabu půlkruhového rš 400 mm</t>
  </si>
  <si>
    <t>91</t>
  </si>
  <si>
    <t>764511643</t>
  </si>
  <si>
    <t>Kotlík oválný (trychtýřový) pro podokapní žlaby z Pz s povrchovou úpravou 330/120 mm</t>
  </si>
  <si>
    <t>-1592684314</t>
  </si>
  <si>
    <t>Žlab podokapní z pozinkovaného plechu s povrchovou úpravou včetně háků a čel kotlík oválný (trychtýřový), rš žlabu/průměr svodu 400/120 mm</t>
  </si>
  <si>
    <t>92</t>
  </si>
  <si>
    <t>764518623</t>
  </si>
  <si>
    <t>Svody kruhové včetně objímek, kolen, odskoků z Pz s povrchovou úpravou průměru 120 mm</t>
  </si>
  <si>
    <t>-531591993</t>
  </si>
  <si>
    <t>Svod z pozinkovaného plechu s upraveným povrchem včetně objímek, kolen a odskoků kruhový, průměru 120 mm</t>
  </si>
  <si>
    <t>4*3</t>
  </si>
  <si>
    <t>93</t>
  </si>
  <si>
    <t>998764102</t>
  </si>
  <si>
    <t>Přesun hmot tonážní pro konstrukce klempířské v objektech v do 12 m</t>
  </si>
  <si>
    <t>567933090</t>
  </si>
  <si>
    <t>Přesun hmot pro konstrukce klempířské stanovený z hmotnosti přesunovaného materiálu vodorovná dopravní vzdálenost do 50 m v objektech výšky přes 6 do 12 m</t>
  </si>
  <si>
    <t>767</t>
  </si>
  <si>
    <t>Konstrukce zámečnické</t>
  </si>
  <si>
    <t>94</t>
  </si>
  <si>
    <t>767001</t>
  </si>
  <si>
    <t>M+D ocelové konstrukce pro zastřešení přístřešku vč.spojovacích a kotevních prvků, jeřábnické práce, povrchová úprava žárový Pz</t>
  </si>
  <si>
    <t>-1983128744</t>
  </si>
  <si>
    <t>95</t>
  </si>
  <si>
    <t>767002</t>
  </si>
  <si>
    <t>M+D ocelové konstrukce pro statické zajištění sousední haly vč.spojovacích a kotevních prvků, jeřábnické práce, povrchová úprava žárový Pz</t>
  </si>
  <si>
    <t>1454044627</t>
  </si>
  <si>
    <t>96</t>
  </si>
  <si>
    <t>767003</t>
  </si>
  <si>
    <t>M+D ocelové pomocné konstrukce pro opláštění stěn přístřešku vč.spojovacích a kotevních prvků, jeřábnické práce, povrchová úprava žárový Pz</t>
  </si>
  <si>
    <t>1016004418</t>
  </si>
  <si>
    <t>97</t>
  </si>
  <si>
    <t>767004</t>
  </si>
  <si>
    <t xml:space="preserve">M+D obkladu stěn PVC lamely vč.ocelových lišt a spojovacího materiálu  </t>
  </si>
  <si>
    <t>228874396</t>
  </si>
  <si>
    <t>Pohledy</t>
  </si>
  <si>
    <t>pozn.1</t>
  </si>
  <si>
    <t>(9+8,95+7,8)*4</t>
  </si>
  <si>
    <t>98</t>
  </si>
  <si>
    <t>767137502</t>
  </si>
  <si>
    <t>Montáž obložení stěn plechem tvarovaným šroubováním vč.spojovacího materiálu</t>
  </si>
  <si>
    <t>757895352</t>
  </si>
  <si>
    <t>obkladu stěn</t>
  </si>
  <si>
    <t>10,2*2,1</t>
  </si>
  <si>
    <t>(31,6+12,98)*1,7</t>
  </si>
  <si>
    <t>15*2,3</t>
  </si>
  <si>
    <t>99</t>
  </si>
  <si>
    <t>1548434001</t>
  </si>
  <si>
    <t>profil trapézový poplastovaný vlna TR v.35mm tl 0,6 mm</t>
  </si>
  <si>
    <t>-1223137383</t>
  </si>
  <si>
    <t>131,706*1,15</t>
  </si>
  <si>
    <t>100</t>
  </si>
  <si>
    <t>767391112</t>
  </si>
  <si>
    <t>Montáž krytiny z tvarovaných plechů šroubováním vč.spojovacích prvků vč.spojovacího materiálu</t>
  </si>
  <si>
    <t>-1140155092</t>
  </si>
  <si>
    <t>Montáž krytiny z tvarovaných plechů trapézových nebo vlnitých, uchyceným šroubováním</t>
  </si>
  <si>
    <t>(32,1+18,05)/2*13,2</t>
  </si>
  <si>
    <t>(13,5+7,93)/2*18,6</t>
  </si>
  <si>
    <t>101</t>
  </si>
  <si>
    <t>154851901</t>
  </si>
  <si>
    <t xml:space="preserve">profil trapézový  160/260, tl. 1,0mm</t>
  </si>
  <si>
    <t>-183717099</t>
  </si>
  <si>
    <t>530,289*1,15</t>
  </si>
  <si>
    <t>102</t>
  </si>
  <si>
    <t>998767102</t>
  </si>
  <si>
    <t>Přesun hmot tonážní pro zámečnické konstrukce v objektech v do 12 m</t>
  </si>
  <si>
    <t>392391228</t>
  </si>
  <si>
    <t>Přesun hmot pro zámečnické konstrukce stanovený z hmotnosti přesunovaného materiálu vodorovná dopravní vzdálenost do 50 m v objektech výšky přes 6 do 12 m</t>
  </si>
  <si>
    <t>783</t>
  </si>
  <si>
    <t>Dokončovací práce - nátěry</t>
  </si>
  <si>
    <t>103</t>
  </si>
  <si>
    <t>783009401</t>
  </si>
  <si>
    <t>Bezpečnostní šrafování stěn nebo svislých ploch rovných</t>
  </si>
  <si>
    <t>322956219</t>
  </si>
  <si>
    <t>půdorys pozn.4</t>
  </si>
  <si>
    <t>(0,3+0,3)*5,4*6</t>
  </si>
  <si>
    <t>104</t>
  </si>
  <si>
    <t>783009421</t>
  </si>
  <si>
    <t>Bezpečnostní šrafování stěnových nebo podlahových hran</t>
  </si>
  <si>
    <t>-2115238921</t>
  </si>
  <si>
    <t>Bezpečnostní šrafování rohových hran stěnových nebo podlahových</t>
  </si>
  <si>
    <t>půdorys pozn.1</t>
  </si>
  <si>
    <t>2,4+9,6+9+9,6</t>
  </si>
  <si>
    <t>9,6+21+3,6+15</t>
  </si>
  <si>
    <t>15+7,8+15</t>
  </si>
  <si>
    <t>105</t>
  </si>
  <si>
    <t>783301303</t>
  </si>
  <si>
    <t>Bezoplachové odrezivění zámečnických konstrukcí</t>
  </si>
  <si>
    <t>-991165362</t>
  </si>
  <si>
    <t>Příprava podkladu zámečnických konstrukcí před provedením nátěru odrezivění odrezovačem bezoplachovým</t>
  </si>
  <si>
    <t>106</t>
  </si>
  <si>
    <t>783306805</t>
  </si>
  <si>
    <t>Odstranění nátěru ze zámečnických konstrukcí opálením</t>
  </si>
  <si>
    <t>613034393</t>
  </si>
  <si>
    <t>Odstranění nátěrů ze zámečnických konstrukcí opálením s obroušením</t>
  </si>
  <si>
    <t>půdorys pozn.15</t>
  </si>
  <si>
    <t>107</t>
  </si>
  <si>
    <t>783314203</t>
  </si>
  <si>
    <t>Základní antikorozní jednonásobný syntetický samozákladující nátěr zámečnických konstrukcí</t>
  </si>
  <si>
    <t>-944539754</t>
  </si>
  <si>
    <t>Základní antikorozní nátěr zámečnických konstrukcí jednonásobný syntetický samozákladující</t>
  </si>
  <si>
    <t>50*2</t>
  </si>
  <si>
    <t>108</t>
  </si>
  <si>
    <t>783317101</t>
  </si>
  <si>
    <t>Krycí jednonásobný syntetický standardní nátěr zámečnických konstrukcí</t>
  </si>
  <si>
    <t>1974036300</t>
  </si>
  <si>
    <t>Krycí nátěr (email) zámečnických konstrukcí jednonásobný syntetický standardní</t>
  </si>
  <si>
    <t>IO-01 - Terénní úpravy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</si>
  <si>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A. Průvodní zpráva B. Souhrnná technická zpráva C. Situační výkresy C1. Situační výkres širších vztahů C2. Koordinační situační výkres</t>
  </si>
  <si>
    <t>113107124</t>
  </si>
  <si>
    <t>Odstranění podkladu pl do 50 m2 z kameniva drceného tl 400 mm</t>
  </si>
  <si>
    <t>-1979302594</t>
  </si>
  <si>
    <t>Odstranění podkladů nebo krytů s přemístěním hmot na skládku na vzdálenost do 3 m nebo s naložením na dopravní prostředek v ploše jednotlivě do 50 m2 z kameniva hrubého drceného, o tl. vrstvy přes 300 do 400 mm</t>
  </si>
  <si>
    <t>113107143</t>
  </si>
  <si>
    <t>Odstranění podkladu pl do 50 m2 živičných tl 150 mm</t>
  </si>
  <si>
    <t>612594695</t>
  </si>
  <si>
    <t>Odstranění podkladů nebo krytů s přemístěním hmot na skládku na vzdálenost do 3 m nebo s naložením na dopravní prostředek v ploše jednotlivě do 50 m2 živičných, o tl. vrstvy přes 100 do 150 mm</t>
  </si>
  <si>
    <t>131301101</t>
  </si>
  <si>
    <t>Hloubení jam nezapažených v hornině tř. 4 objemu do 100 m3</t>
  </si>
  <si>
    <t>444140846</t>
  </si>
  <si>
    <t>Hloubení nezapažených jam a zářezů s urovnáním dna do předepsaného profilu a spádu v hornině tř. 4 do 100 m3</t>
  </si>
  <si>
    <t>výtokový objekt</t>
  </si>
  <si>
    <t>7*(0,15+0,1+0,1)</t>
  </si>
  <si>
    <t>132301201</t>
  </si>
  <si>
    <t>Hloubení rýh š do 2000 mm v hornině tř. 4 objemu do 100 m3</t>
  </si>
  <si>
    <t>-190746310</t>
  </si>
  <si>
    <t>Hloubení zapažených i nezapažených rýh šířky přes 600 do 2 000 mm s urovnáním dna do předepsaného profilu a spádu v hornině tř. 4 do 100 m3</t>
  </si>
  <si>
    <t>20*1*1,1</t>
  </si>
  <si>
    <t>-691003106</t>
  </si>
  <si>
    <t>2,45</t>
  </si>
  <si>
    <t>-22</t>
  </si>
  <si>
    <t>-1589876266</t>
  </si>
  <si>
    <t>2,45*25</t>
  </si>
  <si>
    <t>2112372738</t>
  </si>
  <si>
    <t>-1246288059</t>
  </si>
  <si>
    <t>2,45*2,1</t>
  </si>
  <si>
    <t>175111101</t>
  </si>
  <si>
    <t>Obsypání potrubí sypaninou bez prohození, uloženou do 3 m</t>
  </si>
  <si>
    <t>1406400218</t>
  </si>
  <si>
    <t>Obsypání potrubí sypaninou z vhodných hornin tř. 1 až 4 nebo materiálem připraveným podél výkopu ve vzdálenosti do 3 m od jeho kraje, pro jakoukoliv hloubku výkopu a míru zhutnění bez prohození sypaniny</t>
  </si>
  <si>
    <t>175111109</t>
  </si>
  <si>
    <t>Příplatek k obsypání potrubí za ruční prohození sypaniny, uložené do 3 m</t>
  </si>
  <si>
    <t>-391021435</t>
  </si>
  <si>
    <t>Obsypání potrubí ručně sypaninou z vhodných hornin tř. 1 až 4 nebo materiálem připraveným podél výkopu ve vzdálenosti do 3 m od jeho kraje, pro jakoukoliv hloubku výkopu a míru zhutnění Příplatek k ceně za prohození sypaniny</t>
  </si>
  <si>
    <t>20*1*0,6</t>
  </si>
  <si>
    <t>1993294133</t>
  </si>
  <si>
    <t>A</t>
  </si>
  <si>
    <t>B</t>
  </si>
  <si>
    <t>410</t>
  </si>
  <si>
    <t>C</t>
  </si>
  <si>
    <t>92*0,8</t>
  </si>
  <si>
    <t>E</t>
  </si>
  <si>
    <t>15*0,25</t>
  </si>
  <si>
    <t>-228935704</t>
  </si>
  <si>
    <t>451311511</t>
  </si>
  <si>
    <t>Podklad pro dlažbu z betonu prostého mrazuvzdorného vrstva tl do 100 mm</t>
  </si>
  <si>
    <t>2035943778</t>
  </si>
  <si>
    <t>Podklad z prostého betonu pod dlažbu pro prostředí s mrazovými cykly, ve vrstvě tl. do 100 mm</t>
  </si>
  <si>
    <t>451571111</t>
  </si>
  <si>
    <t>Lože pod dlažby ze štěrkopísku vrstva tl do 100 mm</t>
  </si>
  <si>
    <t>768120466</t>
  </si>
  <si>
    <t>Lože pod dlažby ze štěrkopísků, tl. vrstvy do 100 mm</t>
  </si>
  <si>
    <t>465512127</t>
  </si>
  <si>
    <t>Dlažba z lomového kamene na sucho se zalitím spár cementovou maltou do tl 200 mm</t>
  </si>
  <si>
    <t>499483024</t>
  </si>
  <si>
    <t>Dlažba z lomového kamene lomařsky upraveného na sucho se zalitím spár cementovou maltou, tl. kamene do 200 mm</t>
  </si>
  <si>
    <t>564750011</t>
  </si>
  <si>
    <t>Podklad z kameniva hrubého drceného vel. 8-16 mm tl 150 mm</t>
  </si>
  <si>
    <t>1724665458</t>
  </si>
  <si>
    <t>Podklad nebo kryt z kameniva hrubého drceného vel. 8-16 mm s rozprostřením a zhutněním, po zhutnění tl. 150 mm</t>
  </si>
  <si>
    <t>564752111</t>
  </si>
  <si>
    <t>Podklad z vibrovaného štěrku VŠ tl 150 mm</t>
  </si>
  <si>
    <t>-17911138</t>
  </si>
  <si>
    <t>Podklad nebo kryt z vibrovaného štěrku VŠ s rozprostřením, vlhčením a zhutněním, po zhutnění tl. 150 mm</t>
  </si>
  <si>
    <t>oprava stávajících ploch - přeštěrkování</t>
  </si>
  <si>
    <t>564801111</t>
  </si>
  <si>
    <t>Podklad ze štěrkodrtě ŠD tl 30 mm</t>
  </si>
  <si>
    <t>2000491495</t>
  </si>
  <si>
    <t>Podklad ze štěrkodrti ŠD s rozprostřením a zhutněním, po zhutnění tl. 30 mm</t>
  </si>
  <si>
    <t>564801112</t>
  </si>
  <si>
    <t>Podklad ze štěrkodrtě ŠD tl 40 mm</t>
  </si>
  <si>
    <t>77646701</t>
  </si>
  <si>
    <t>Podklad ze štěrkodrti ŠD s rozprostřením a zhutněním, po zhutnění tl. 40 mm</t>
  </si>
  <si>
    <t>F</t>
  </si>
  <si>
    <t>1617190555</t>
  </si>
  <si>
    <t>-630245610</t>
  </si>
  <si>
    <t>-330481027</t>
  </si>
  <si>
    <t>1429080958</t>
  </si>
  <si>
    <t>566901233</t>
  </si>
  <si>
    <t>Vyspravení podkladu po překopech ing sítí plochy přes 15 m2 štěrkodrtí tl. 200 mm</t>
  </si>
  <si>
    <t>-982107525</t>
  </si>
  <si>
    <t>Vyspravení podkladu po překopech inženýrských sítí plochy přes 15 m2 s rozprostřením a zhutněním štěrkodrtí tl. 200 mm</t>
  </si>
  <si>
    <t>566901243</t>
  </si>
  <si>
    <t>Vyspravení podkladu po překopech ing sítí plochy přes 15 m2 kamenivem hrubým drceným tl. 200 mm</t>
  </si>
  <si>
    <t>-1919736725</t>
  </si>
  <si>
    <t>Vyspravení podkladu po překopech inženýrských sítí plochy přes 15 m2 s rozprostřením a zhutněním kamenivem hrubým drceným tl. 200 mm</t>
  </si>
  <si>
    <t>566901261</t>
  </si>
  <si>
    <t>Vyspravení podkladu po překopech ing sítí plochy přes 15 m2 obalovaným kamenivem ACP (OK) do tl. 100 mm</t>
  </si>
  <si>
    <t>361961462</t>
  </si>
  <si>
    <t>Vyspravení podkladu po překopech inženýrských sítí plochy přes 15 m2 s rozprostřením a zhutněním obalovaným kamenivem ACP (OK) tl. 100 mm</t>
  </si>
  <si>
    <t>572341112</t>
  </si>
  <si>
    <t>Vyspravení krytu komunikací po překopech plochy přes 15 m2 asfalt betonem ACO (AB) do tl 70 mm</t>
  </si>
  <si>
    <t>2132908052</t>
  </si>
  <si>
    <t>Vyspravení krytu komunikací po překopech inženýrských sítí plochy přes 15 m2 asfaltovým betonem ACO (AB), po zhutnění tl. přes 50 do 70 mm</t>
  </si>
  <si>
    <t>119210789</t>
  </si>
  <si>
    <t>1287715505</t>
  </si>
  <si>
    <t>781130184</t>
  </si>
  <si>
    <t>1726201120</t>
  </si>
  <si>
    <t>596412210</t>
  </si>
  <si>
    <t>Kladení dlažby z vegetačních tvárnic pozemních komunikací tl 80 mm do 50 m2</t>
  </si>
  <si>
    <t>-110820585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</si>
  <si>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</si>
  <si>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592282290</t>
  </si>
  <si>
    <t xml:space="preserve">dlažba vegetační  60 x 40 x 8 cm</t>
  </si>
  <si>
    <t>898113856</t>
  </si>
  <si>
    <t>(12/0,6/0,4)*1,02</t>
  </si>
  <si>
    <t>596811220</t>
  </si>
  <si>
    <t>Kladení betonové dlažby komunikací pro pěší do lože z kameniva vel do 0,25 m2 plochy do 50 m2</t>
  </si>
  <si>
    <t>-1296675072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</si>
  <si>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</si>
  <si>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592456010</t>
  </si>
  <si>
    <t>dlažba desková betonová 50x50x5 cm šedá</t>
  </si>
  <si>
    <t>-213009112</t>
  </si>
  <si>
    <t>40*1,02</t>
  </si>
  <si>
    <t>599141111</t>
  </si>
  <si>
    <t>Vyplnění spár dílci živičnou zálivkou</t>
  </si>
  <si>
    <t>400584895</t>
  </si>
  <si>
    <t>Vyplnění spár živičnou zálivkou</t>
  </si>
  <si>
    <t>20*2</t>
  </si>
  <si>
    <t>915491211</t>
  </si>
  <si>
    <t>Osazení vodícího proužku z betonových desek do betonového lože tl do 100 mm š proužku 250 mm</t>
  </si>
  <si>
    <t>-1959719516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</si>
  <si>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</si>
  <si>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592185840</t>
  </si>
  <si>
    <t>přídlažba 50x25x8 cm</t>
  </si>
  <si>
    <t>1151514632</t>
  </si>
  <si>
    <t>15*2*1,02</t>
  </si>
  <si>
    <t>916991121</t>
  </si>
  <si>
    <t>Lože pod obrubníky, krajníky nebo obruby z dlažebních kostek z betonu prostého</t>
  </si>
  <si>
    <t>1094977566</t>
  </si>
  <si>
    <t>Lože pod obrubníky, krajníky nebo obruby z dlažebních kostek z betonu prostého tř. C 16/20</t>
  </si>
  <si>
    <t>92*0,8*0,1</t>
  </si>
  <si>
    <t>935112211</t>
  </si>
  <si>
    <t>Osazení příkopového žlabu do betonu tl 100 mm z betonových tvárnic š 800 mm</t>
  </si>
  <si>
    <t>2052179739</t>
  </si>
  <si>
    <t>Osazení betonového příkopového žlabu s vyplněním a zatřením spár cementovou maltou s ložem tl. 100 mm z betonu prostého tř. C 12/15 z betonových příkopových tvárnic šířky přes 500 do 800 mm</t>
  </si>
  <si>
    <t>5922751401</t>
  </si>
  <si>
    <t>žlabovka betonová 33x59/67x8 cm</t>
  </si>
  <si>
    <t>-139969098</t>
  </si>
  <si>
    <t>92*3*1,02</t>
  </si>
  <si>
    <t>935113112</t>
  </si>
  <si>
    <t xml:space="preserve">Osazení odvodňovacího polymerbetonového žlabu s krycím roštem šířky přes 200 mm vč.betonového lože  C25/30</t>
  </si>
  <si>
    <t>-1876721403</t>
  </si>
  <si>
    <t xml:space="preserve">Osazení odvodňovacího žlabu s krycím roštem polymerbetonového šířky přes 200 mm vč.betonového lože  C25/30</t>
  </si>
  <si>
    <t>592130004N</t>
  </si>
  <si>
    <t>žlab odvodňovací dl.1,0m (ref.ACO DRAIN RD 200V žlab 0.0)</t>
  </si>
  <si>
    <t>1041730795</t>
  </si>
  <si>
    <t>592130052</t>
  </si>
  <si>
    <t>revizní díl 0,66m (ref.ACO DRAIN RD 200V P-odtok DN150)</t>
  </si>
  <si>
    <t>-1720497508</t>
  </si>
  <si>
    <t>592130022</t>
  </si>
  <si>
    <t>vpusť vrchní díl (ref.ACO DRAIN RD 200V F900)</t>
  </si>
  <si>
    <t>1773011925</t>
  </si>
  <si>
    <t>59210936</t>
  </si>
  <si>
    <t>vpusť spodní díl (ref.ACO DRAIN RD 150/200V F900)</t>
  </si>
  <si>
    <t>334801119</t>
  </si>
  <si>
    <t>59213999</t>
  </si>
  <si>
    <t>vpusť kalový koš z PP (ref.ACO DRAIN RD 150/200V F900)</t>
  </si>
  <si>
    <t>312072829</t>
  </si>
  <si>
    <t>592130008</t>
  </si>
  <si>
    <t>čelní stěna (ref.ACO DRAIN RD 200V)</t>
  </si>
  <si>
    <t>-1107402241</t>
  </si>
  <si>
    <t>-471597300</t>
  </si>
  <si>
    <t>381065283</t>
  </si>
  <si>
    <t>17,92*34</t>
  </si>
  <si>
    <t>733513093</t>
  </si>
  <si>
    <t>991590648</t>
  </si>
  <si>
    <t>998225111</t>
  </si>
  <si>
    <t>Přesun hmot pro pozemní komunikace s krytem z kamene, monolitickým betonovým nebo živičným</t>
  </si>
  <si>
    <t>1712843422</t>
  </si>
  <si>
    <t>Přesun hmot pro komunikace s krytem z kameniva, monolitickým betonovým nebo živičným dopravní vzdálenost do 200 m jakékoliv délky objektu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</si>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</sst>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0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2" fillId="0" borderId="18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>
      <alignment vertical="center"/>
    </xf>
    <xf numFmtId="4" fontId="32" fillId="0" borderId="24" xfId="0" applyNumberFormat="1" applyFont="1" applyBorder="1" applyAlignment="1">
      <alignment vertical="center"/>
    </xf>
    <xf numFmtId="166" fontId="32" fillId="0" borderId="24" xfId="0" applyNumberFormat="1" applyFont="1" applyBorder="1" applyAlignment="1">
      <alignment vertical="center"/>
    </xf>
    <xf numFmtId="4" fontId="32" fillId="0" borderId="25" xfId="0" applyNumberFormat="1" applyFont="1" applyBorder="1" applyAlignment="1">
      <alignment vertical="center"/>
    </xf>
    <xf numFmtId="0" fontId="0" fillId="3" borderId="0" xfId="0" applyFill="1" applyProtection="1"/>
    <xf numFmtId="0" fontId="33" fillId="3" borderId="0" xfId="1" applyFont="1" applyFill="1" applyAlignment="1" applyProtection="1">
      <alignment vertical="center"/>
    </xf>
    <xf numFmtId="0" fontId="47" fillId="3" borderId="0" xfId="1" applyFill="1" applyProtection="1"/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0" borderId="28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2" borderId="1" xfId="0" applyFont="1" applyFill="1" applyBorder="1" applyAlignment="1">
      <alignment horizontal="left" vertical="center"/>
      <protection locked="0"/>
    </xf>
    <xf numFmtId="0" fontId="43" fillId="2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 s="25" t="s">
        <v>8</v>
      </c>
      <c r="BS2" s="26" t="s">
        <v>9</v>
      </c>
      <c r="BT2" s="26" t="s">
        <v>10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9"/>
      <c r="BS3" s="26" t="s">
        <v>9</v>
      </c>
      <c r="BT3" s="26" t="s">
        <v>11</v>
      </c>
    </row>
    <row r="4" ht="36.96" customHeight="1">
      <c r="B4" s="30"/>
      <c r="C4" s="31"/>
      <c r="D4" s="32" t="s">
        <v>12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3"/>
      <c r="AS4" s="34" t="s">
        <v>13</v>
      </c>
      <c r="BS4" s="26" t="s">
        <v>14</v>
      </c>
    </row>
    <row r="5" ht="14.4" customHeight="1">
      <c r="B5" s="30"/>
      <c r="C5" s="31"/>
      <c r="D5" s="35" t="s">
        <v>15</v>
      </c>
      <c r="E5" s="31"/>
      <c r="F5" s="31"/>
      <c r="G5" s="31"/>
      <c r="H5" s="31"/>
      <c r="I5" s="31"/>
      <c r="J5" s="31"/>
      <c r="K5" s="36" t="s">
        <v>16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3"/>
      <c r="BS5" s="26" t="s">
        <v>9</v>
      </c>
    </row>
    <row r="6" ht="36.96" customHeight="1">
      <c r="B6" s="30"/>
      <c r="C6" s="31"/>
      <c r="D6" s="37" t="s">
        <v>17</v>
      </c>
      <c r="E6" s="31"/>
      <c r="F6" s="31"/>
      <c r="G6" s="31"/>
      <c r="H6" s="31"/>
      <c r="I6" s="31"/>
      <c r="J6" s="31"/>
      <c r="K6" s="38" t="s">
        <v>18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3"/>
      <c r="BS6" s="26" t="s">
        <v>9</v>
      </c>
    </row>
    <row r="7" ht="14.4" customHeight="1">
      <c r="B7" s="30"/>
      <c r="C7" s="31"/>
      <c r="D7" s="39" t="s">
        <v>19</v>
      </c>
      <c r="E7" s="31"/>
      <c r="F7" s="31"/>
      <c r="G7" s="31"/>
      <c r="H7" s="31"/>
      <c r="I7" s="31"/>
      <c r="J7" s="31"/>
      <c r="K7" s="36" t="s">
        <v>5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9" t="s">
        <v>20</v>
      </c>
      <c r="AL7" s="31"/>
      <c r="AM7" s="31"/>
      <c r="AN7" s="36" t="s">
        <v>5</v>
      </c>
      <c r="AO7" s="31"/>
      <c r="AP7" s="31"/>
      <c r="AQ7" s="33"/>
      <c r="BS7" s="26" t="s">
        <v>9</v>
      </c>
    </row>
    <row r="8" ht="14.4" customHeight="1">
      <c r="B8" s="30"/>
      <c r="C8" s="31"/>
      <c r="D8" s="39" t="s">
        <v>21</v>
      </c>
      <c r="E8" s="31"/>
      <c r="F8" s="31"/>
      <c r="G8" s="31"/>
      <c r="H8" s="31"/>
      <c r="I8" s="31"/>
      <c r="J8" s="31"/>
      <c r="K8" s="36" t="s">
        <v>22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9" t="s">
        <v>23</v>
      </c>
      <c r="AL8" s="31"/>
      <c r="AM8" s="31"/>
      <c r="AN8" s="36" t="s">
        <v>24</v>
      </c>
      <c r="AO8" s="31"/>
      <c r="AP8" s="31"/>
      <c r="AQ8" s="33"/>
      <c r="BS8" s="26" t="s">
        <v>9</v>
      </c>
    </row>
    <row r="9" ht="14.4" customHeight="1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3"/>
      <c r="BS9" s="26" t="s">
        <v>9</v>
      </c>
    </row>
    <row r="10" ht="14.4" customHeight="1">
      <c r="B10" s="30"/>
      <c r="C10" s="31"/>
      <c r="D10" s="39" t="s">
        <v>25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9" t="s">
        <v>26</v>
      </c>
      <c r="AL10" s="31"/>
      <c r="AM10" s="31"/>
      <c r="AN10" s="36" t="s">
        <v>27</v>
      </c>
      <c r="AO10" s="31"/>
      <c r="AP10" s="31"/>
      <c r="AQ10" s="33"/>
      <c r="BS10" s="26" t="s">
        <v>9</v>
      </c>
    </row>
    <row r="11" ht="18.48" customHeight="1">
      <c r="B11" s="30"/>
      <c r="C11" s="31"/>
      <c r="D11" s="31"/>
      <c r="E11" s="36" t="s">
        <v>28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9" t="s">
        <v>29</v>
      </c>
      <c r="AL11" s="31"/>
      <c r="AM11" s="31"/>
      <c r="AN11" s="36" t="s">
        <v>5</v>
      </c>
      <c r="AO11" s="31"/>
      <c r="AP11" s="31"/>
      <c r="AQ11" s="33"/>
      <c r="BS11" s="26" t="s">
        <v>9</v>
      </c>
    </row>
    <row r="12" ht="6.96" customHeight="1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3"/>
      <c r="BS12" s="26" t="s">
        <v>9</v>
      </c>
    </row>
    <row r="13" ht="14.4" customHeight="1">
      <c r="B13" s="30"/>
      <c r="C13" s="31"/>
      <c r="D13" s="39" t="s">
        <v>30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9" t="s">
        <v>26</v>
      </c>
      <c r="AL13" s="31"/>
      <c r="AM13" s="31"/>
      <c r="AN13" s="36" t="s">
        <v>5</v>
      </c>
      <c r="AO13" s="31"/>
      <c r="AP13" s="31"/>
      <c r="AQ13" s="33"/>
      <c r="BS13" s="26" t="s">
        <v>9</v>
      </c>
    </row>
    <row r="14">
      <c r="B14" s="30"/>
      <c r="C14" s="31"/>
      <c r="D14" s="31"/>
      <c r="E14" s="36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9" t="s">
        <v>29</v>
      </c>
      <c r="AL14" s="31"/>
      <c r="AM14" s="31"/>
      <c r="AN14" s="36" t="s">
        <v>5</v>
      </c>
      <c r="AO14" s="31"/>
      <c r="AP14" s="31"/>
      <c r="AQ14" s="33"/>
      <c r="BS14" s="26" t="s">
        <v>9</v>
      </c>
    </row>
    <row r="15" ht="6.96" customHeight="1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3"/>
      <c r="BS15" s="26" t="s">
        <v>6</v>
      </c>
    </row>
    <row r="16" ht="14.4" customHeight="1">
      <c r="B16" s="30"/>
      <c r="C16" s="31"/>
      <c r="D16" s="39" t="s">
        <v>32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9" t="s">
        <v>26</v>
      </c>
      <c r="AL16" s="31"/>
      <c r="AM16" s="31"/>
      <c r="AN16" s="36" t="s">
        <v>33</v>
      </c>
      <c r="AO16" s="31"/>
      <c r="AP16" s="31"/>
      <c r="AQ16" s="33"/>
      <c r="BS16" s="26" t="s">
        <v>6</v>
      </c>
    </row>
    <row r="17" ht="18.48" customHeight="1">
      <c r="B17" s="30"/>
      <c r="C17" s="31"/>
      <c r="D17" s="31"/>
      <c r="E17" s="36" t="s">
        <v>34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9" t="s">
        <v>29</v>
      </c>
      <c r="AL17" s="31"/>
      <c r="AM17" s="31"/>
      <c r="AN17" s="36" t="s">
        <v>35</v>
      </c>
      <c r="AO17" s="31"/>
      <c r="AP17" s="31"/>
      <c r="AQ17" s="33"/>
      <c r="BS17" s="26" t="s">
        <v>36</v>
      </c>
    </row>
    <row r="18" ht="6.96" customHeight="1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3"/>
      <c r="BS18" s="26" t="s">
        <v>9</v>
      </c>
    </row>
    <row r="19" ht="14.4" customHeight="1">
      <c r="B19" s="30"/>
      <c r="C19" s="31"/>
      <c r="D19" s="39" t="s">
        <v>37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3"/>
      <c r="BS19" s="26" t="s">
        <v>9</v>
      </c>
    </row>
    <row r="20" ht="185.25" customHeight="1">
      <c r="B20" s="30"/>
      <c r="C20" s="31"/>
      <c r="D20" s="31"/>
      <c r="E20" s="40" t="s">
        <v>38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31"/>
      <c r="AP20" s="31"/>
      <c r="AQ20" s="33"/>
      <c r="BS20" s="26" t="s">
        <v>6</v>
      </c>
    </row>
    <row r="21" ht="6.96" customHeight="1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3"/>
    </row>
    <row r="22" ht="6.96" customHeight="1">
      <c r="B22" s="30"/>
      <c r="C22" s="3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1"/>
      <c r="AQ22" s="33"/>
    </row>
    <row r="23" s="1" customFormat="1" ht="25.92" customHeight="1">
      <c r="B23" s="42"/>
      <c r="C23" s="43"/>
      <c r="D23" s="44" t="s">
        <v>39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13605482.390000001</v>
      </c>
      <c r="AL23" s="45"/>
      <c r="AM23" s="45"/>
      <c r="AN23" s="45"/>
      <c r="AO23" s="45"/>
      <c r="AP23" s="43"/>
      <c r="AQ23" s="47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40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41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42</v>
      </c>
      <c r="AL25" s="48"/>
      <c r="AM25" s="48"/>
      <c r="AN25" s="48"/>
      <c r="AO25" s="48"/>
      <c r="AP25" s="43"/>
      <c r="AQ25" s="47"/>
    </row>
    <row r="26" s="2" customFormat="1" ht="14.4" customHeight="1">
      <c r="B26" s="49"/>
      <c r="C26" s="50"/>
      <c r="D26" s="51" t="s">
        <v>43</v>
      </c>
      <c r="E26" s="50"/>
      <c r="F26" s="51" t="s">
        <v>44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13605482.390000001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2857151.2999999998</v>
      </c>
      <c r="AL26" s="50"/>
      <c r="AM26" s="50"/>
      <c r="AN26" s="50"/>
      <c r="AO26" s="50"/>
      <c r="AP26" s="50"/>
      <c r="AQ26" s="54"/>
    </row>
    <row r="27" s="2" customFormat="1" ht="14.4" customHeight="1">
      <c r="B27" s="49"/>
      <c r="C27" s="50"/>
      <c r="D27" s="50"/>
      <c r="E27" s="50"/>
      <c r="F27" s="51" t="s">
        <v>45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</row>
    <row r="28" hidden="1" s="2" customFormat="1" ht="14.4" customHeight="1">
      <c r="B28" s="49"/>
      <c r="C28" s="50"/>
      <c r="D28" s="50"/>
      <c r="E28" s="50"/>
      <c r="F28" s="51" t="s">
        <v>46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</row>
    <row r="29" hidden="1" s="2" customFormat="1" ht="14.4" customHeight="1">
      <c r="B29" s="49"/>
      <c r="C29" s="50"/>
      <c r="D29" s="50"/>
      <c r="E29" s="50"/>
      <c r="F29" s="51" t="s">
        <v>47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</row>
    <row r="30" hidden="1" s="2" customFormat="1" ht="14.4" customHeight="1">
      <c r="B30" s="49"/>
      <c r="C30" s="50"/>
      <c r="D30" s="50"/>
      <c r="E30" s="50"/>
      <c r="F30" s="51" t="s">
        <v>48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</row>
    <row r="32" s="1" customFormat="1" ht="25.92" customHeight="1">
      <c r="B32" s="42"/>
      <c r="C32" s="55"/>
      <c r="D32" s="56" t="s">
        <v>49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50</v>
      </c>
      <c r="U32" s="57"/>
      <c r="V32" s="57"/>
      <c r="W32" s="57"/>
      <c r="X32" s="59" t="s">
        <v>51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16462633.690000001</v>
      </c>
      <c r="AL32" s="57"/>
      <c r="AM32" s="57"/>
      <c r="AN32" s="57"/>
      <c r="AO32" s="61"/>
      <c r="AP32" s="55"/>
      <c r="AQ32" s="62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42"/>
    </row>
    <row r="39" s="1" customFormat="1" ht="36.96" customHeight="1">
      <c r="B39" s="42"/>
      <c r="C39" s="68" t="s">
        <v>52</v>
      </c>
      <c r="AR39" s="42"/>
    </row>
    <row r="40" s="1" customFormat="1" ht="6.96" customHeight="1">
      <c r="B40" s="42"/>
      <c r="AR40" s="42"/>
    </row>
    <row r="41" s="3" customFormat="1" ht="14.4" customHeight="1">
      <c r="B41" s="69"/>
      <c r="C41" s="70" t="s">
        <v>15</v>
      </c>
      <c r="L41" s="3" t="str">
        <f>K5</f>
        <v>17-010</v>
      </c>
      <c r="AR41" s="69"/>
    </row>
    <row r="42" s="4" customFormat="1" ht="36.96" customHeight="1">
      <c r="B42" s="71"/>
      <c r="C42" s="72" t="s">
        <v>17</v>
      </c>
      <c r="L42" s="73" t="str">
        <f>K6</f>
        <v>Skladová hala posypového materiálu v areálu KSÚSV v Pelhřimově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1"/>
    </row>
    <row r="43" s="1" customFormat="1" ht="6.96" customHeight="1">
      <c r="B43" s="42"/>
      <c r="AR43" s="42"/>
    </row>
    <row r="44" s="1" customFormat="1">
      <c r="B44" s="42"/>
      <c r="C44" s="70" t="s">
        <v>21</v>
      </c>
      <c r="L44" s="74" t="str">
        <f>IF(K8="","",K8)</f>
        <v>Pelhřimov, areál KSUS - p.p.č. 2413/6</v>
      </c>
      <c r="AI44" s="70" t="s">
        <v>23</v>
      </c>
      <c r="AM44" s="75" t="str">
        <f>IF(AN8= "","",AN8)</f>
        <v>15. 11. 2017</v>
      </c>
      <c r="AN44" s="75"/>
      <c r="AR44" s="42"/>
    </row>
    <row r="45" s="1" customFormat="1" ht="6.96" customHeight="1">
      <c r="B45" s="42"/>
      <c r="AR45" s="42"/>
    </row>
    <row r="46" s="1" customFormat="1">
      <c r="B46" s="42"/>
      <c r="C46" s="70" t="s">
        <v>25</v>
      </c>
      <c r="L46" s="3" t="str">
        <f>IF(E11= "","",E11)</f>
        <v>KSUS Vysočiny, p.o.</v>
      </c>
      <c r="AI46" s="70" t="s">
        <v>32</v>
      </c>
      <c r="AM46" s="3" t="str">
        <f>IF(E17="","",E17)</f>
        <v>PROJEKT CENTRUM NOVA s.r.o.</v>
      </c>
      <c r="AN46" s="3"/>
      <c r="AO46" s="3"/>
      <c r="AP46" s="3"/>
      <c r="AR46" s="42"/>
      <c r="AS46" s="76" t="s">
        <v>53</v>
      </c>
      <c r="AT46" s="77"/>
      <c r="AU46" s="78"/>
      <c r="AV46" s="78"/>
      <c r="AW46" s="78"/>
      <c r="AX46" s="78"/>
      <c r="AY46" s="78"/>
      <c r="AZ46" s="78"/>
      <c r="BA46" s="78"/>
      <c r="BB46" s="78"/>
      <c r="BC46" s="78"/>
      <c r="BD46" s="79"/>
    </row>
    <row r="47" s="1" customFormat="1">
      <c r="B47" s="42"/>
      <c r="C47" s="70" t="s">
        <v>30</v>
      </c>
      <c r="L47" s="3" t="str">
        <f>IF(E14="","",E14)</f>
        <v xml:space="preserve"> </v>
      </c>
      <c r="AR47" s="42"/>
      <c r="AS47" s="80"/>
      <c r="AT47" s="51"/>
      <c r="AU47" s="43"/>
      <c r="AV47" s="43"/>
      <c r="AW47" s="43"/>
      <c r="AX47" s="43"/>
      <c r="AY47" s="43"/>
      <c r="AZ47" s="43"/>
      <c r="BA47" s="43"/>
      <c r="BB47" s="43"/>
      <c r="BC47" s="43"/>
      <c r="BD47" s="81"/>
    </row>
    <row r="48" s="1" customFormat="1" ht="10.8" customHeight="1">
      <c r="B48" s="42"/>
      <c r="AR48" s="42"/>
      <c r="AS48" s="8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81"/>
    </row>
    <row r="49" s="1" customFormat="1" ht="29.28" customHeight="1">
      <c r="B49" s="42"/>
      <c r="C49" s="82" t="s">
        <v>54</v>
      </c>
      <c r="D49" s="83"/>
      <c r="E49" s="83"/>
      <c r="F49" s="83"/>
      <c r="G49" s="83"/>
      <c r="H49" s="84"/>
      <c r="I49" s="85" t="s">
        <v>55</v>
      </c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6" t="s">
        <v>56</v>
      </c>
      <c r="AH49" s="83"/>
      <c r="AI49" s="83"/>
      <c r="AJ49" s="83"/>
      <c r="AK49" s="83"/>
      <c r="AL49" s="83"/>
      <c r="AM49" s="83"/>
      <c r="AN49" s="85" t="s">
        <v>57</v>
      </c>
      <c r="AO49" s="83"/>
      <c r="AP49" s="83"/>
      <c r="AQ49" s="87" t="s">
        <v>58</v>
      </c>
      <c r="AR49" s="42"/>
      <c r="AS49" s="88" t="s">
        <v>59</v>
      </c>
      <c r="AT49" s="89" t="s">
        <v>60</v>
      </c>
      <c r="AU49" s="89" t="s">
        <v>61</v>
      </c>
      <c r="AV49" s="89" t="s">
        <v>62</v>
      </c>
      <c r="AW49" s="89" t="s">
        <v>63</v>
      </c>
      <c r="AX49" s="89" t="s">
        <v>64</v>
      </c>
      <c r="AY49" s="89" t="s">
        <v>65</v>
      </c>
      <c r="AZ49" s="89" t="s">
        <v>66</v>
      </c>
      <c r="BA49" s="89" t="s">
        <v>67</v>
      </c>
      <c r="BB49" s="89" t="s">
        <v>68</v>
      </c>
      <c r="BC49" s="89" t="s">
        <v>69</v>
      </c>
      <c r="BD49" s="90" t="s">
        <v>70</v>
      </c>
    </row>
    <row r="50" s="1" customFormat="1" ht="10.8" customHeight="1">
      <c r="B50" s="42"/>
      <c r="AR50" s="42"/>
      <c r="AS50" s="91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="4" customFormat="1" ht="32.4" customHeight="1">
      <c r="B51" s="71"/>
      <c r="C51" s="92" t="s">
        <v>71</v>
      </c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4">
        <f>ROUND(AG52+AG54+AG56,2)</f>
        <v>13605482.390000001</v>
      </c>
      <c r="AH51" s="94"/>
      <c r="AI51" s="94"/>
      <c r="AJ51" s="94"/>
      <c r="AK51" s="94"/>
      <c r="AL51" s="94"/>
      <c r="AM51" s="94"/>
      <c r="AN51" s="95">
        <f>SUM(AG51,AT51)</f>
        <v>16462633.690000001</v>
      </c>
      <c r="AO51" s="95"/>
      <c r="AP51" s="95"/>
      <c r="AQ51" s="96" t="s">
        <v>5</v>
      </c>
      <c r="AR51" s="71"/>
      <c r="AS51" s="97">
        <f>ROUND(AS52+AS54+AS56,2)</f>
        <v>0</v>
      </c>
      <c r="AT51" s="98">
        <f>ROUND(SUM(AV51:AW51),2)</f>
        <v>2857151.2999999998</v>
      </c>
      <c r="AU51" s="99">
        <f>ROUND(AU52+AU54+AU56,5)</f>
        <v>4654.6584899999998</v>
      </c>
      <c r="AV51" s="98">
        <f>ROUND(AZ51*L26,2)</f>
        <v>2857151.2999999998</v>
      </c>
      <c r="AW51" s="98">
        <f>ROUND(BA51*L27,2)</f>
        <v>0</v>
      </c>
      <c r="AX51" s="98">
        <f>ROUND(BB51*L26,2)</f>
        <v>0</v>
      </c>
      <c r="AY51" s="98">
        <f>ROUND(BC51*L27,2)</f>
        <v>0</v>
      </c>
      <c r="AZ51" s="98">
        <f>ROUND(AZ52+AZ54+AZ56,2)</f>
        <v>13605482.390000001</v>
      </c>
      <c r="BA51" s="98">
        <f>ROUND(BA52+BA54+BA56,2)</f>
        <v>0</v>
      </c>
      <c r="BB51" s="98">
        <f>ROUND(BB52+BB54+BB56,2)</f>
        <v>0</v>
      </c>
      <c r="BC51" s="98">
        <f>ROUND(BC52+BC54+BC56,2)</f>
        <v>0</v>
      </c>
      <c r="BD51" s="100">
        <f>ROUND(BD52+BD54+BD56,2)</f>
        <v>0</v>
      </c>
      <c r="BS51" s="72" t="s">
        <v>72</v>
      </c>
      <c r="BT51" s="72" t="s">
        <v>73</v>
      </c>
      <c r="BU51" s="101" t="s">
        <v>74</v>
      </c>
      <c r="BV51" s="72" t="s">
        <v>75</v>
      </c>
      <c r="BW51" s="72" t="s">
        <v>7</v>
      </c>
      <c r="BX51" s="72" t="s">
        <v>76</v>
      </c>
      <c r="CL51" s="72" t="s">
        <v>5</v>
      </c>
    </row>
    <row r="52" s="5" customFormat="1" ht="16.5" customHeight="1">
      <c r="B52" s="102"/>
      <c r="C52" s="103"/>
      <c r="D52" s="104" t="s">
        <v>77</v>
      </c>
      <c r="E52" s="104"/>
      <c r="F52" s="104"/>
      <c r="G52" s="104"/>
      <c r="H52" s="104"/>
      <c r="I52" s="105"/>
      <c r="J52" s="104" t="s">
        <v>78</v>
      </c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6">
        <f>ROUND(AG53,2)</f>
        <v>363000</v>
      </c>
      <c r="AH52" s="105"/>
      <c r="AI52" s="105"/>
      <c r="AJ52" s="105"/>
      <c r="AK52" s="105"/>
      <c r="AL52" s="105"/>
      <c r="AM52" s="105"/>
      <c r="AN52" s="107">
        <f>SUM(AG52,AT52)</f>
        <v>439230</v>
      </c>
      <c r="AO52" s="105"/>
      <c r="AP52" s="105"/>
      <c r="AQ52" s="108" t="s">
        <v>77</v>
      </c>
      <c r="AR52" s="102"/>
      <c r="AS52" s="109">
        <f>ROUND(AS53,2)</f>
        <v>0</v>
      </c>
      <c r="AT52" s="110">
        <f>ROUND(SUM(AV52:AW52),2)</f>
        <v>76230</v>
      </c>
      <c r="AU52" s="111">
        <f>ROUND(AU53,5)</f>
        <v>0</v>
      </c>
      <c r="AV52" s="110">
        <f>ROUND(AZ52*L26,2)</f>
        <v>76230</v>
      </c>
      <c r="AW52" s="110">
        <f>ROUND(BA52*L27,2)</f>
        <v>0</v>
      </c>
      <c r="AX52" s="110">
        <f>ROUND(BB52*L26,2)</f>
        <v>0</v>
      </c>
      <c r="AY52" s="110">
        <f>ROUND(BC52*L27,2)</f>
        <v>0</v>
      </c>
      <c r="AZ52" s="110">
        <f>ROUND(AZ53,2)</f>
        <v>363000</v>
      </c>
      <c r="BA52" s="110">
        <f>ROUND(BA53,2)</f>
        <v>0</v>
      </c>
      <c r="BB52" s="110">
        <f>ROUND(BB53,2)</f>
        <v>0</v>
      </c>
      <c r="BC52" s="110">
        <f>ROUND(BC53,2)</f>
        <v>0</v>
      </c>
      <c r="BD52" s="112">
        <f>ROUND(BD53,2)</f>
        <v>0</v>
      </c>
      <c r="BS52" s="113" t="s">
        <v>72</v>
      </c>
      <c r="BT52" s="113" t="s">
        <v>79</v>
      </c>
      <c r="BU52" s="113" t="s">
        <v>74</v>
      </c>
      <c r="BV52" s="113" t="s">
        <v>75</v>
      </c>
      <c r="BW52" s="113" t="s">
        <v>80</v>
      </c>
      <c r="BX52" s="113" t="s">
        <v>7</v>
      </c>
      <c r="CL52" s="113" t="s">
        <v>5</v>
      </c>
      <c r="CM52" s="113" t="s">
        <v>81</v>
      </c>
    </row>
    <row r="53" s="6" customFormat="1" ht="16.5" customHeight="1">
      <c r="A53" s="114" t="s">
        <v>82</v>
      </c>
      <c r="B53" s="115"/>
      <c r="C53" s="9"/>
      <c r="D53" s="9"/>
      <c r="E53" s="116" t="s">
        <v>77</v>
      </c>
      <c r="F53" s="116"/>
      <c r="G53" s="116"/>
      <c r="H53" s="116"/>
      <c r="I53" s="116"/>
      <c r="J53" s="9"/>
      <c r="K53" s="116" t="s">
        <v>78</v>
      </c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7">
        <f>'VON - Vedlejší a ostatní ...'!J29</f>
        <v>363000</v>
      </c>
      <c r="AH53" s="9"/>
      <c r="AI53" s="9"/>
      <c r="AJ53" s="9"/>
      <c r="AK53" s="9"/>
      <c r="AL53" s="9"/>
      <c r="AM53" s="9"/>
      <c r="AN53" s="117">
        <f>SUM(AG53,AT53)</f>
        <v>439230</v>
      </c>
      <c r="AO53" s="9"/>
      <c r="AP53" s="9"/>
      <c r="AQ53" s="118" t="s">
        <v>83</v>
      </c>
      <c r="AR53" s="115"/>
      <c r="AS53" s="119">
        <v>0</v>
      </c>
      <c r="AT53" s="120">
        <f>ROUND(SUM(AV53:AW53),2)</f>
        <v>76230</v>
      </c>
      <c r="AU53" s="121">
        <f>'VON - Vedlejší a ostatní ...'!P84</f>
        <v>0</v>
      </c>
      <c r="AV53" s="120">
        <f>'VON - Vedlejší a ostatní ...'!J32</f>
        <v>76230</v>
      </c>
      <c r="AW53" s="120">
        <f>'VON - Vedlejší a ostatní ...'!J33</f>
        <v>0</v>
      </c>
      <c r="AX53" s="120">
        <f>'VON - Vedlejší a ostatní ...'!J34</f>
        <v>0</v>
      </c>
      <c r="AY53" s="120">
        <f>'VON - Vedlejší a ostatní ...'!J35</f>
        <v>0</v>
      </c>
      <c r="AZ53" s="120">
        <f>'VON - Vedlejší a ostatní ...'!F32</f>
        <v>363000</v>
      </c>
      <c r="BA53" s="120">
        <f>'VON - Vedlejší a ostatní ...'!F33</f>
        <v>0</v>
      </c>
      <c r="BB53" s="120">
        <f>'VON - Vedlejší a ostatní ...'!F34</f>
        <v>0</v>
      </c>
      <c r="BC53" s="120">
        <f>'VON - Vedlejší a ostatní ...'!F35</f>
        <v>0</v>
      </c>
      <c r="BD53" s="122">
        <f>'VON - Vedlejší a ostatní ...'!F36</f>
        <v>0</v>
      </c>
      <c r="BT53" s="123" t="s">
        <v>81</v>
      </c>
      <c r="BV53" s="123" t="s">
        <v>75</v>
      </c>
      <c r="BW53" s="123" t="s">
        <v>84</v>
      </c>
      <c r="BX53" s="123" t="s">
        <v>80</v>
      </c>
      <c r="CL53" s="123" t="s">
        <v>5</v>
      </c>
    </row>
    <row r="54" s="5" customFormat="1" ht="16.5" customHeight="1">
      <c r="B54" s="102"/>
      <c r="C54" s="103"/>
      <c r="D54" s="104" t="s">
        <v>85</v>
      </c>
      <c r="E54" s="104"/>
      <c r="F54" s="104"/>
      <c r="G54" s="104"/>
      <c r="H54" s="104"/>
      <c r="I54" s="105"/>
      <c r="J54" s="104" t="s">
        <v>86</v>
      </c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6">
        <f>ROUND(AG55,2)</f>
        <v>12327290.57</v>
      </c>
      <c r="AH54" s="105"/>
      <c r="AI54" s="105"/>
      <c r="AJ54" s="105"/>
      <c r="AK54" s="105"/>
      <c r="AL54" s="105"/>
      <c r="AM54" s="105"/>
      <c r="AN54" s="107">
        <f>SUM(AG54,AT54)</f>
        <v>14916021.59</v>
      </c>
      <c r="AO54" s="105"/>
      <c r="AP54" s="105"/>
      <c r="AQ54" s="108" t="s">
        <v>87</v>
      </c>
      <c r="AR54" s="102"/>
      <c r="AS54" s="109">
        <f>ROUND(AS55,2)</f>
        <v>0</v>
      </c>
      <c r="AT54" s="110">
        <f>ROUND(SUM(AV54:AW54),2)</f>
        <v>2588731.02</v>
      </c>
      <c r="AU54" s="111">
        <f>ROUND(AU55,5)</f>
        <v>4250.3301899999997</v>
      </c>
      <c r="AV54" s="110">
        <f>ROUND(AZ54*L26,2)</f>
        <v>2588731.02</v>
      </c>
      <c r="AW54" s="110">
        <f>ROUND(BA54*L27,2)</f>
        <v>0</v>
      </c>
      <c r="AX54" s="110">
        <f>ROUND(BB54*L26,2)</f>
        <v>0</v>
      </c>
      <c r="AY54" s="110">
        <f>ROUND(BC54*L27,2)</f>
        <v>0</v>
      </c>
      <c r="AZ54" s="110">
        <f>ROUND(AZ55,2)</f>
        <v>12327290.57</v>
      </c>
      <c r="BA54" s="110">
        <f>ROUND(BA55,2)</f>
        <v>0</v>
      </c>
      <c r="BB54" s="110">
        <f>ROUND(BB55,2)</f>
        <v>0</v>
      </c>
      <c r="BC54" s="110">
        <f>ROUND(BC55,2)</f>
        <v>0</v>
      </c>
      <c r="BD54" s="112">
        <f>ROUND(BD55,2)</f>
        <v>0</v>
      </c>
      <c r="BS54" s="113" t="s">
        <v>72</v>
      </c>
      <c r="BT54" s="113" t="s">
        <v>79</v>
      </c>
      <c r="BU54" s="113" t="s">
        <v>74</v>
      </c>
      <c r="BV54" s="113" t="s">
        <v>75</v>
      </c>
      <c r="BW54" s="113" t="s">
        <v>88</v>
      </c>
      <c r="BX54" s="113" t="s">
        <v>7</v>
      </c>
      <c r="CL54" s="113" t="s">
        <v>5</v>
      </c>
      <c r="CM54" s="113" t="s">
        <v>81</v>
      </c>
    </row>
    <row r="55" s="6" customFormat="1" ht="16.5" customHeight="1">
      <c r="A55" s="114" t="s">
        <v>82</v>
      </c>
      <c r="B55" s="115"/>
      <c r="C55" s="9"/>
      <c r="D55" s="9"/>
      <c r="E55" s="116" t="s">
        <v>89</v>
      </c>
      <c r="F55" s="116"/>
      <c r="G55" s="116"/>
      <c r="H55" s="116"/>
      <c r="I55" s="116"/>
      <c r="J55" s="9"/>
      <c r="K55" s="116" t="s">
        <v>90</v>
      </c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7">
        <f>'01 - Architektonicko-stav...'!J29</f>
        <v>12327290.57</v>
      </c>
      <c r="AH55" s="9"/>
      <c r="AI55" s="9"/>
      <c r="AJ55" s="9"/>
      <c r="AK55" s="9"/>
      <c r="AL55" s="9"/>
      <c r="AM55" s="9"/>
      <c r="AN55" s="117">
        <f>SUM(AG55,AT55)</f>
        <v>14916021.59</v>
      </c>
      <c r="AO55" s="9"/>
      <c r="AP55" s="9"/>
      <c r="AQ55" s="118" t="s">
        <v>83</v>
      </c>
      <c r="AR55" s="115"/>
      <c r="AS55" s="119">
        <v>0</v>
      </c>
      <c r="AT55" s="120">
        <f>ROUND(SUM(AV55:AW55),2)</f>
        <v>2588731.02</v>
      </c>
      <c r="AU55" s="121">
        <f>'01 - Architektonicko-stav...'!P98</f>
        <v>4250.3301949999995</v>
      </c>
      <c r="AV55" s="120">
        <f>'01 - Architektonicko-stav...'!J32</f>
        <v>2588731.02</v>
      </c>
      <c r="AW55" s="120">
        <f>'01 - Architektonicko-stav...'!J33</f>
        <v>0</v>
      </c>
      <c r="AX55" s="120">
        <f>'01 - Architektonicko-stav...'!J34</f>
        <v>0</v>
      </c>
      <c r="AY55" s="120">
        <f>'01 - Architektonicko-stav...'!J35</f>
        <v>0</v>
      </c>
      <c r="AZ55" s="120">
        <f>'01 - Architektonicko-stav...'!F32</f>
        <v>12327290.57</v>
      </c>
      <c r="BA55" s="120">
        <f>'01 - Architektonicko-stav...'!F33</f>
        <v>0</v>
      </c>
      <c r="BB55" s="120">
        <f>'01 - Architektonicko-stav...'!F34</f>
        <v>0</v>
      </c>
      <c r="BC55" s="120">
        <f>'01 - Architektonicko-stav...'!F35</f>
        <v>0</v>
      </c>
      <c r="BD55" s="122">
        <f>'01 - Architektonicko-stav...'!F36</f>
        <v>0</v>
      </c>
      <c r="BT55" s="123" t="s">
        <v>81</v>
      </c>
      <c r="BV55" s="123" t="s">
        <v>75</v>
      </c>
      <c r="BW55" s="123" t="s">
        <v>91</v>
      </c>
      <c r="BX55" s="123" t="s">
        <v>88</v>
      </c>
      <c r="CL55" s="123" t="s">
        <v>92</v>
      </c>
    </row>
    <row r="56" s="5" customFormat="1" ht="16.5" customHeight="1">
      <c r="B56" s="102"/>
      <c r="C56" s="103"/>
      <c r="D56" s="104" t="s">
        <v>93</v>
      </c>
      <c r="E56" s="104"/>
      <c r="F56" s="104"/>
      <c r="G56" s="104"/>
      <c r="H56" s="104"/>
      <c r="I56" s="105"/>
      <c r="J56" s="104" t="s">
        <v>94</v>
      </c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6">
        <f>ROUND(AG57,2)</f>
        <v>915191.81999999995</v>
      </c>
      <c r="AH56" s="105"/>
      <c r="AI56" s="105"/>
      <c r="AJ56" s="105"/>
      <c r="AK56" s="105"/>
      <c r="AL56" s="105"/>
      <c r="AM56" s="105"/>
      <c r="AN56" s="107">
        <f>SUM(AG56,AT56)</f>
        <v>1107382.0999999999</v>
      </c>
      <c r="AO56" s="105"/>
      <c r="AP56" s="105"/>
      <c r="AQ56" s="108" t="s">
        <v>95</v>
      </c>
      <c r="AR56" s="102"/>
      <c r="AS56" s="109">
        <f>ROUND(AS57,2)</f>
        <v>0</v>
      </c>
      <c r="AT56" s="110">
        <f>ROUND(SUM(AV56:AW56),2)</f>
        <v>192190.28</v>
      </c>
      <c r="AU56" s="111">
        <f>ROUND(AU57,5)</f>
        <v>404.32830000000001</v>
      </c>
      <c r="AV56" s="110">
        <f>ROUND(AZ56*L26,2)</f>
        <v>192190.28</v>
      </c>
      <c r="AW56" s="110">
        <f>ROUND(BA56*L27,2)</f>
        <v>0</v>
      </c>
      <c r="AX56" s="110">
        <f>ROUND(BB56*L26,2)</f>
        <v>0</v>
      </c>
      <c r="AY56" s="110">
        <f>ROUND(BC56*L27,2)</f>
        <v>0</v>
      </c>
      <c r="AZ56" s="110">
        <f>ROUND(AZ57,2)</f>
        <v>915191.81999999995</v>
      </c>
      <c r="BA56" s="110">
        <f>ROUND(BA57,2)</f>
        <v>0</v>
      </c>
      <c r="BB56" s="110">
        <f>ROUND(BB57,2)</f>
        <v>0</v>
      </c>
      <c r="BC56" s="110">
        <f>ROUND(BC57,2)</f>
        <v>0</v>
      </c>
      <c r="BD56" s="112">
        <f>ROUND(BD57,2)</f>
        <v>0</v>
      </c>
      <c r="BS56" s="113" t="s">
        <v>72</v>
      </c>
      <c r="BT56" s="113" t="s">
        <v>79</v>
      </c>
      <c r="BU56" s="113" t="s">
        <v>74</v>
      </c>
      <c r="BV56" s="113" t="s">
        <v>75</v>
      </c>
      <c r="BW56" s="113" t="s">
        <v>96</v>
      </c>
      <c r="BX56" s="113" t="s">
        <v>7</v>
      </c>
      <c r="CL56" s="113" t="s">
        <v>5</v>
      </c>
      <c r="CM56" s="113" t="s">
        <v>81</v>
      </c>
    </row>
    <row r="57" s="6" customFormat="1" ht="16.5" customHeight="1">
      <c r="A57" s="114" t="s">
        <v>82</v>
      </c>
      <c r="B57" s="115"/>
      <c r="C57" s="9"/>
      <c r="D57" s="9"/>
      <c r="E57" s="116" t="s">
        <v>93</v>
      </c>
      <c r="F57" s="116"/>
      <c r="G57" s="116"/>
      <c r="H57" s="116"/>
      <c r="I57" s="116"/>
      <c r="J57" s="9"/>
      <c r="K57" s="116" t="s">
        <v>94</v>
      </c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7">
        <f>'IO-01 - Terénní úpravy'!J29</f>
        <v>915191.81999999995</v>
      </c>
      <c r="AH57" s="9"/>
      <c r="AI57" s="9"/>
      <c r="AJ57" s="9"/>
      <c r="AK57" s="9"/>
      <c r="AL57" s="9"/>
      <c r="AM57" s="9"/>
      <c r="AN57" s="117">
        <f>SUM(AG57,AT57)</f>
        <v>1107382.0999999999</v>
      </c>
      <c r="AO57" s="9"/>
      <c r="AP57" s="9"/>
      <c r="AQ57" s="118" t="s">
        <v>83</v>
      </c>
      <c r="AR57" s="115"/>
      <c r="AS57" s="124">
        <v>0</v>
      </c>
      <c r="AT57" s="125">
        <f>ROUND(SUM(AV57:AW57),2)</f>
        <v>192190.28</v>
      </c>
      <c r="AU57" s="126">
        <f>'IO-01 - Terénní úpravy'!P89</f>
        <v>404.32830200000001</v>
      </c>
      <c r="AV57" s="125">
        <f>'IO-01 - Terénní úpravy'!J32</f>
        <v>192190.28</v>
      </c>
      <c r="AW57" s="125">
        <f>'IO-01 - Terénní úpravy'!J33</f>
        <v>0</v>
      </c>
      <c r="AX57" s="125">
        <f>'IO-01 - Terénní úpravy'!J34</f>
        <v>0</v>
      </c>
      <c r="AY57" s="125">
        <f>'IO-01 - Terénní úpravy'!J35</f>
        <v>0</v>
      </c>
      <c r="AZ57" s="125">
        <f>'IO-01 - Terénní úpravy'!F32</f>
        <v>915191.81999999995</v>
      </c>
      <c r="BA57" s="125">
        <f>'IO-01 - Terénní úpravy'!F33</f>
        <v>0</v>
      </c>
      <c r="BB57" s="125">
        <f>'IO-01 - Terénní úpravy'!F34</f>
        <v>0</v>
      </c>
      <c r="BC57" s="125">
        <f>'IO-01 - Terénní úpravy'!F35</f>
        <v>0</v>
      </c>
      <c r="BD57" s="127">
        <f>'IO-01 - Terénní úpravy'!F36</f>
        <v>0</v>
      </c>
      <c r="BT57" s="123" t="s">
        <v>81</v>
      </c>
      <c r="BV57" s="123" t="s">
        <v>75</v>
      </c>
      <c r="BW57" s="123" t="s">
        <v>97</v>
      </c>
      <c r="BX57" s="123" t="s">
        <v>96</v>
      </c>
      <c r="CL57" s="123" t="s">
        <v>98</v>
      </c>
    </row>
    <row r="58" s="1" customFormat="1" ht="30" customHeight="1">
      <c r="B58" s="42"/>
      <c r="AR58" s="42"/>
    </row>
    <row r="59" s="1" customFormat="1" ht="6.96" customHeight="1">
      <c r="B59" s="63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42"/>
    </row>
  </sheetData>
  <mergeCells count="59"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VON - Vedlejší a ostatní ...'!C2" display="/"/>
    <hyperlink ref="A55" location="'01 - Architektonicko-stav...'!C2" display="/"/>
    <hyperlink ref="A57" location="'IO-01 - Terénní úprav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28"/>
      <c r="B1" s="18"/>
      <c r="C1" s="18"/>
      <c r="D1" s="19" t="s">
        <v>1</v>
      </c>
      <c r="E1" s="18"/>
      <c r="F1" s="129" t="s">
        <v>99</v>
      </c>
      <c r="G1" s="129" t="s">
        <v>100</v>
      </c>
      <c r="H1" s="129"/>
      <c r="I1" s="18"/>
      <c r="J1" s="129" t="s">
        <v>101</v>
      </c>
      <c r="K1" s="19" t="s">
        <v>102</v>
      </c>
      <c r="L1" s="129" t="s">
        <v>103</v>
      </c>
      <c r="M1" s="129"/>
      <c r="N1" s="129"/>
      <c r="O1" s="129"/>
      <c r="P1" s="129"/>
      <c r="Q1" s="129"/>
      <c r="R1" s="129"/>
      <c r="S1" s="129"/>
      <c r="T1" s="129"/>
      <c r="U1" s="130"/>
      <c r="V1" s="130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84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9"/>
      <c r="AT3" s="26" t="s">
        <v>81</v>
      </c>
    </row>
    <row r="4" ht="36.96" customHeight="1">
      <c r="B4" s="30"/>
      <c r="C4" s="31"/>
      <c r="D4" s="32" t="s">
        <v>104</v>
      </c>
      <c r="E4" s="31"/>
      <c r="F4" s="31"/>
      <c r="G4" s="31"/>
      <c r="H4" s="31"/>
      <c r="I4" s="31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31"/>
      <c r="J5" s="31"/>
      <c r="K5" s="33"/>
    </row>
    <row r="6">
      <c r="B6" s="30"/>
      <c r="C6" s="31"/>
      <c r="D6" s="39" t="s">
        <v>17</v>
      </c>
      <c r="E6" s="31"/>
      <c r="F6" s="31"/>
      <c r="G6" s="31"/>
      <c r="H6" s="31"/>
      <c r="I6" s="31"/>
      <c r="J6" s="31"/>
      <c r="K6" s="33"/>
    </row>
    <row r="7" ht="16.5" customHeight="1">
      <c r="B7" s="30"/>
      <c r="C7" s="31"/>
      <c r="D7" s="31"/>
      <c r="E7" s="131" t="str">
        <f>'Rekapitulace stavby'!K6</f>
        <v>Skladová hala posypového materiálu v areálu KSÚSV v Pelhřimově</v>
      </c>
      <c r="F7" s="39"/>
      <c r="G7" s="39"/>
      <c r="H7" s="39"/>
      <c r="I7" s="31"/>
      <c r="J7" s="31"/>
      <c r="K7" s="33"/>
    </row>
    <row r="8">
      <c r="B8" s="30"/>
      <c r="C8" s="31"/>
      <c r="D8" s="39" t="s">
        <v>105</v>
      </c>
      <c r="E8" s="31"/>
      <c r="F8" s="31"/>
      <c r="G8" s="31"/>
      <c r="H8" s="31"/>
      <c r="I8" s="31"/>
      <c r="J8" s="31"/>
      <c r="K8" s="33"/>
    </row>
    <row r="9" s="1" customFormat="1" ht="16.5" customHeight="1">
      <c r="B9" s="42"/>
      <c r="C9" s="43"/>
      <c r="D9" s="43"/>
      <c r="E9" s="131" t="s">
        <v>106</v>
      </c>
      <c r="F9" s="43"/>
      <c r="G9" s="43"/>
      <c r="H9" s="43"/>
      <c r="I9" s="43"/>
      <c r="J9" s="43"/>
      <c r="K9" s="47"/>
    </row>
    <row r="10" s="1" customFormat="1">
      <c r="B10" s="42"/>
      <c r="C10" s="43"/>
      <c r="D10" s="39" t="s">
        <v>107</v>
      </c>
      <c r="E10" s="43"/>
      <c r="F10" s="43"/>
      <c r="G10" s="43"/>
      <c r="H10" s="43"/>
      <c r="I10" s="43"/>
      <c r="J10" s="43"/>
      <c r="K10" s="47"/>
    </row>
    <row r="11" s="1" customFormat="1" ht="36.96" customHeight="1">
      <c r="B11" s="42"/>
      <c r="C11" s="43"/>
      <c r="D11" s="43"/>
      <c r="E11" s="132" t="s">
        <v>106</v>
      </c>
      <c r="F11" s="43"/>
      <c r="G11" s="43"/>
      <c r="H11" s="43"/>
      <c r="I11" s="43"/>
      <c r="J11" s="43"/>
      <c r="K11" s="47"/>
    </row>
    <row r="12" s="1" customFormat="1">
      <c r="B12" s="42"/>
      <c r="C12" s="43"/>
      <c r="D12" s="43"/>
      <c r="E12" s="43"/>
      <c r="F12" s="43"/>
      <c r="G12" s="43"/>
      <c r="H12" s="43"/>
      <c r="I12" s="43"/>
      <c r="J12" s="43"/>
      <c r="K12" s="47"/>
    </row>
    <row r="13" s="1" customFormat="1" ht="14.4" customHeight="1">
      <c r="B13" s="42"/>
      <c r="C13" s="43"/>
      <c r="D13" s="39" t="s">
        <v>19</v>
      </c>
      <c r="E13" s="43"/>
      <c r="F13" s="36" t="s">
        <v>5</v>
      </c>
      <c r="G13" s="43"/>
      <c r="H13" s="43"/>
      <c r="I13" s="39" t="s">
        <v>20</v>
      </c>
      <c r="J13" s="36" t="s">
        <v>5</v>
      </c>
      <c r="K13" s="47"/>
    </row>
    <row r="14" s="1" customFormat="1" ht="14.4" customHeight="1">
      <c r="B14" s="42"/>
      <c r="C14" s="43"/>
      <c r="D14" s="39" t="s">
        <v>21</v>
      </c>
      <c r="E14" s="43"/>
      <c r="F14" s="36" t="s">
        <v>22</v>
      </c>
      <c r="G14" s="43"/>
      <c r="H14" s="43"/>
      <c r="I14" s="39" t="s">
        <v>23</v>
      </c>
      <c r="J14" s="133" t="str">
        <f>'Rekapitulace stavby'!AN8</f>
        <v>15. 11. 2017</v>
      </c>
      <c r="K14" s="47"/>
    </row>
    <row r="15" s="1" customFormat="1" ht="10.8" customHeight="1">
      <c r="B15" s="42"/>
      <c r="C15" s="43"/>
      <c r="D15" s="43"/>
      <c r="E15" s="43"/>
      <c r="F15" s="43"/>
      <c r="G15" s="43"/>
      <c r="H15" s="43"/>
      <c r="I15" s="43"/>
      <c r="J15" s="43"/>
      <c r="K15" s="47"/>
    </row>
    <row r="16" s="1" customFormat="1" ht="14.4" customHeight="1">
      <c r="B16" s="42"/>
      <c r="C16" s="43"/>
      <c r="D16" s="39" t="s">
        <v>25</v>
      </c>
      <c r="E16" s="43"/>
      <c r="F16" s="43"/>
      <c r="G16" s="43"/>
      <c r="H16" s="43"/>
      <c r="I16" s="39" t="s">
        <v>26</v>
      </c>
      <c r="J16" s="36" t="s">
        <v>27</v>
      </c>
      <c r="K16" s="47"/>
    </row>
    <row r="17" s="1" customFormat="1" ht="18" customHeight="1">
      <c r="B17" s="42"/>
      <c r="C17" s="43"/>
      <c r="D17" s="43"/>
      <c r="E17" s="36" t="s">
        <v>28</v>
      </c>
      <c r="F17" s="43"/>
      <c r="G17" s="43"/>
      <c r="H17" s="43"/>
      <c r="I17" s="39" t="s">
        <v>29</v>
      </c>
      <c r="J17" s="36" t="s">
        <v>5</v>
      </c>
      <c r="K17" s="47"/>
    </row>
    <row r="18" s="1" customFormat="1" ht="6.96" customHeight="1">
      <c r="B18" s="42"/>
      <c r="C18" s="43"/>
      <c r="D18" s="43"/>
      <c r="E18" s="43"/>
      <c r="F18" s="43"/>
      <c r="G18" s="43"/>
      <c r="H18" s="43"/>
      <c r="I18" s="43"/>
      <c r="J18" s="43"/>
      <c r="K18" s="47"/>
    </row>
    <row r="19" s="1" customFormat="1" ht="14.4" customHeight="1">
      <c r="B19" s="42"/>
      <c r="C19" s="43"/>
      <c r="D19" s="39" t="s">
        <v>30</v>
      </c>
      <c r="E19" s="43"/>
      <c r="F19" s="43"/>
      <c r="G19" s="43"/>
      <c r="H19" s="43"/>
      <c r="I19" s="39" t="s">
        <v>26</v>
      </c>
      <c r="J19" s="36" t="str">
        <f>IF('Rekapitulace stavby'!AN13="Vyplň údaj","",IF('Rekapitulace stavby'!AN13="","",'Rekapitulace stavby'!AN13))</f>
        <v/>
      </c>
      <c r="K19" s="47"/>
    </row>
    <row r="20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 xml:space="preserve"> </v>
      </c>
      <c r="F20" s="43"/>
      <c r="G20" s="43"/>
      <c r="H20" s="43"/>
      <c r="I20" s="39" t="s">
        <v>29</v>
      </c>
      <c r="J20" s="36" t="str">
        <f>IF('Rekapitulace stavby'!AN14="Vyplň údaj","",IF('Rekapitulace stavby'!AN14="","",'Rekapitulace stavby'!AN14))</f>
        <v/>
      </c>
      <c r="K20" s="47"/>
    </row>
    <row r="21" s="1" customFormat="1" ht="6.96" customHeight="1">
      <c r="B21" s="42"/>
      <c r="C21" s="43"/>
      <c r="D21" s="43"/>
      <c r="E21" s="43"/>
      <c r="F21" s="43"/>
      <c r="G21" s="43"/>
      <c r="H21" s="43"/>
      <c r="I21" s="43"/>
      <c r="J21" s="43"/>
      <c r="K21" s="47"/>
    </row>
    <row r="22" s="1" customFormat="1" ht="14.4" customHeight="1">
      <c r="B22" s="42"/>
      <c r="C22" s="43"/>
      <c r="D22" s="39" t="s">
        <v>32</v>
      </c>
      <c r="E22" s="43"/>
      <c r="F22" s="43"/>
      <c r="G22" s="43"/>
      <c r="H22" s="43"/>
      <c r="I22" s="39" t="s">
        <v>26</v>
      </c>
      <c r="J22" s="36" t="s">
        <v>33</v>
      </c>
      <c r="K22" s="47"/>
    </row>
    <row r="23" s="1" customFormat="1" ht="18" customHeight="1">
      <c r="B23" s="42"/>
      <c r="C23" s="43"/>
      <c r="D23" s="43"/>
      <c r="E23" s="36" t="s">
        <v>34</v>
      </c>
      <c r="F23" s="43"/>
      <c r="G23" s="43"/>
      <c r="H23" s="43"/>
      <c r="I23" s="39" t="s">
        <v>29</v>
      </c>
      <c r="J23" s="36" t="s">
        <v>35</v>
      </c>
      <c r="K23" s="47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7"/>
    </row>
    <row r="25" s="1" customFormat="1" ht="14.4" customHeight="1">
      <c r="B25" s="42"/>
      <c r="C25" s="43"/>
      <c r="D25" s="39" t="s">
        <v>37</v>
      </c>
      <c r="E25" s="43"/>
      <c r="F25" s="43"/>
      <c r="G25" s="43"/>
      <c r="H25" s="43"/>
      <c r="I25" s="43"/>
      <c r="J25" s="43"/>
      <c r="K25" s="47"/>
    </row>
    <row r="26" s="7" customFormat="1" ht="228" customHeight="1">
      <c r="B26" s="134"/>
      <c r="C26" s="135"/>
      <c r="D26" s="135"/>
      <c r="E26" s="40" t="s">
        <v>108</v>
      </c>
      <c r="F26" s="40"/>
      <c r="G26" s="40"/>
      <c r="H26" s="40"/>
      <c r="I26" s="135"/>
      <c r="J26" s="135"/>
      <c r="K26" s="136"/>
    </row>
    <row r="27" s="1" customFormat="1" ht="6.96" customHeight="1">
      <c r="B27" s="42"/>
      <c r="C27" s="43"/>
      <c r="D27" s="43"/>
      <c r="E27" s="43"/>
      <c r="F27" s="43"/>
      <c r="G27" s="43"/>
      <c r="H27" s="43"/>
      <c r="I27" s="43"/>
      <c r="J27" s="43"/>
      <c r="K27" s="47"/>
    </row>
    <row r="28" s="1" customFormat="1" ht="6.96" customHeight="1">
      <c r="B28" s="42"/>
      <c r="C28" s="43"/>
      <c r="D28" s="78"/>
      <c r="E28" s="78"/>
      <c r="F28" s="78"/>
      <c r="G28" s="78"/>
      <c r="H28" s="78"/>
      <c r="I28" s="78"/>
      <c r="J28" s="78"/>
      <c r="K28" s="137"/>
    </row>
    <row r="29" s="1" customFormat="1" ht="25.44" customHeight="1">
      <c r="B29" s="42"/>
      <c r="C29" s="43"/>
      <c r="D29" s="138" t="s">
        <v>39</v>
      </c>
      <c r="E29" s="43"/>
      <c r="F29" s="43"/>
      <c r="G29" s="43"/>
      <c r="H29" s="43"/>
      <c r="I29" s="43"/>
      <c r="J29" s="139">
        <f>ROUND(J84,2)</f>
        <v>363000</v>
      </c>
      <c r="K29" s="47"/>
    </row>
    <row r="30" s="1" customFormat="1" ht="6.96" customHeight="1">
      <c r="B30" s="42"/>
      <c r="C30" s="43"/>
      <c r="D30" s="78"/>
      <c r="E30" s="78"/>
      <c r="F30" s="78"/>
      <c r="G30" s="78"/>
      <c r="H30" s="78"/>
      <c r="I30" s="78"/>
      <c r="J30" s="78"/>
      <c r="K30" s="137"/>
    </row>
    <row r="31" s="1" customFormat="1" ht="14.4" customHeight="1">
      <c r="B31" s="42"/>
      <c r="C31" s="43"/>
      <c r="D31" s="43"/>
      <c r="E31" s="43"/>
      <c r="F31" s="48" t="s">
        <v>41</v>
      </c>
      <c r="G31" s="43"/>
      <c r="H31" s="43"/>
      <c r="I31" s="48" t="s">
        <v>40</v>
      </c>
      <c r="J31" s="48" t="s">
        <v>42</v>
      </c>
      <c r="K31" s="47"/>
    </row>
    <row r="32" s="1" customFormat="1" ht="14.4" customHeight="1">
      <c r="B32" s="42"/>
      <c r="C32" s="43"/>
      <c r="D32" s="51" t="s">
        <v>43</v>
      </c>
      <c r="E32" s="51" t="s">
        <v>44</v>
      </c>
      <c r="F32" s="140">
        <f>ROUND(SUM(BE84:BE110), 2)</f>
        <v>363000</v>
      </c>
      <c r="G32" s="43"/>
      <c r="H32" s="43"/>
      <c r="I32" s="141">
        <v>0.20999999999999999</v>
      </c>
      <c r="J32" s="140">
        <f>ROUND(ROUND((SUM(BE84:BE110)), 2)*I32, 2)</f>
        <v>76230</v>
      </c>
      <c r="K32" s="47"/>
    </row>
    <row r="33" s="1" customFormat="1" ht="14.4" customHeight="1">
      <c r="B33" s="42"/>
      <c r="C33" s="43"/>
      <c r="D33" s="43"/>
      <c r="E33" s="51" t="s">
        <v>45</v>
      </c>
      <c r="F33" s="140">
        <f>ROUND(SUM(BF84:BF110), 2)</f>
        <v>0</v>
      </c>
      <c r="G33" s="43"/>
      <c r="H33" s="43"/>
      <c r="I33" s="141">
        <v>0.14999999999999999</v>
      </c>
      <c r="J33" s="140">
        <f>ROUND(ROUND((SUM(BF84:BF110)), 2)*I33, 2)</f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40">
        <f>ROUND(SUM(BG84:BG110), 2)</f>
        <v>0</v>
      </c>
      <c r="G34" s="43"/>
      <c r="H34" s="43"/>
      <c r="I34" s="141">
        <v>0.20999999999999999</v>
      </c>
      <c r="J34" s="140">
        <v>0</v>
      </c>
      <c r="K34" s="47"/>
    </row>
    <row r="35" hidden="1" s="1" customFormat="1" ht="14.4" customHeight="1">
      <c r="B35" s="42"/>
      <c r="C35" s="43"/>
      <c r="D35" s="43"/>
      <c r="E35" s="51" t="s">
        <v>47</v>
      </c>
      <c r="F35" s="140">
        <f>ROUND(SUM(BH84:BH110), 2)</f>
        <v>0</v>
      </c>
      <c r="G35" s="43"/>
      <c r="H35" s="43"/>
      <c r="I35" s="141">
        <v>0.14999999999999999</v>
      </c>
      <c r="J35" s="140">
        <v>0</v>
      </c>
      <c r="K35" s="47"/>
    </row>
    <row r="36" hidden="1" s="1" customFormat="1" ht="14.4" customHeight="1">
      <c r="B36" s="42"/>
      <c r="C36" s="43"/>
      <c r="D36" s="43"/>
      <c r="E36" s="51" t="s">
        <v>48</v>
      </c>
      <c r="F36" s="140">
        <f>ROUND(SUM(BI84:BI110), 2)</f>
        <v>0</v>
      </c>
      <c r="G36" s="43"/>
      <c r="H36" s="43"/>
      <c r="I36" s="141">
        <v>0</v>
      </c>
      <c r="J36" s="140">
        <v>0</v>
      </c>
      <c r="K36" s="47"/>
    </row>
    <row r="37" s="1" customFormat="1" ht="6.96" customHeight="1">
      <c r="B37" s="42"/>
      <c r="C37" s="43"/>
      <c r="D37" s="43"/>
      <c r="E37" s="43"/>
      <c r="F37" s="43"/>
      <c r="G37" s="43"/>
      <c r="H37" s="43"/>
      <c r="I37" s="43"/>
      <c r="J37" s="43"/>
      <c r="K37" s="47"/>
    </row>
    <row r="38" s="1" customFormat="1" ht="25.44" customHeight="1">
      <c r="B38" s="42"/>
      <c r="C38" s="142"/>
      <c r="D38" s="143" t="s">
        <v>49</v>
      </c>
      <c r="E38" s="84"/>
      <c r="F38" s="84"/>
      <c r="G38" s="144" t="s">
        <v>50</v>
      </c>
      <c r="H38" s="145" t="s">
        <v>51</v>
      </c>
      <c r="I38" s="84"/>
      <c r="J38" s="146">
        <f>SUM(J29:J36)</f>
        <v>439230</v>
      </c>
      <c r="K38" s="147"/>
    </row>
    <row r="39" s="1" customFormat="1" ht="14.4" customHeight="1">
      <c r="B39" s="63"/>
      <c r="C39" s="64"/>
      <c r="D39" s="64"/>
      <c r="E39" s="64"/>
      <c r="F39" s="64"/>
      <c r="G39" s="64"/>
      <c r="H39" s="64"/>
      <c r="I39" s="64"/>
      <c r="J39" s="64"/>
      <c r="K39" s="65"/>
    </row>
    <row r="43" s="1" customFormat="1" ht="6.96" customHeight="1">
      <c r="B43" s="66"/>
      <c r="C43" s="67"/>
      <c r="D43" s="67"/>
      <c r="E43" s="67"/>
      <c r="F43" s="67"/>
      <c r="G43" s="67"/>
      <c r="H43" s="67"/>
      <c r="I43" s="67"/>
      <c r="J43" s="67"/>
      <c r="K43" s="148"/>
    </row>
    <row r="44" s="1" customFormat="1" ht="36.96" customHeight="1">
      <c r="B44" s="42"/>
      <c r="C44" s="32" t="s">
        <v>109</v>
      </c>
      <c r="D44" s="43"/>
      <c r="E44" s="43"/>
      <c r="F44" s="43"/>
      <c r="G44" s="43"/>
      <c r="H44" s="43"/>
      <c r="I44" s="43"/>
      <c r="J44" s="43"/>
      <c r="K44" s="47"/>
    </row>
    <row r="45" s="1" customFormat="1" ht="6.96" customHeight="1">
      <c r="B45" s="42"/>
      <c r="C45" s="43"/>
      <c r="D45" s="43"/>
      <c r="E45" s="43"/>
      <c r="F45" s="43"/>
      <c r="G45" s="43"/>
      <c r="H45" s="43"/>
      <c r="I45" s="43"/>
      <c r="J45" s="43"/>
      <c r="K45" s="47"/>
    </row>
    <row r="46" s="1" customFormat="1" ht="14.4" customHeight="1">
      <c r="B46" s="42"/>
      <c r="C46" s="39" t="s">
        <v>17</v>
      </c>
      <c r="D46" s="43"/>
      <c r="E46" s="43"/>
      <c r="F46" s="43"/>
      <c r="G46" s="43"/>
      <c r="H46" s="43"/>
      <c r="I46" s="43"/>
      <c r="J46" s="43"/>
      <c r="K46" s="47"/>
    </row>
    <row r="47" s="1" customFormat="1" ht="16.5" customHeight="1">
      <c r="B47" s="42"/>
      <c r="C47" s="43"/>
      <c r="D47" s="43"/>
      <c r="E47" s="131" t="str">
        <f>E7</f>
        <v>Skladová hala posypového materiálu v areálu KSÚSV v Pelhřimově</v>
      </c>
      <c r="F47" s="39"/>
      <c r="G47" s="39"/>
      <c r="H47" s="39"/>
      <c r="I47" s="43"/>
      <c r="J47" s="43"/>
      <c r="K47" s="47"/>
    </row>
    <row r="48">
      <c r="B48" s="30"/>
      <c r="C48" s="39" t="s">
        <v>105</v>
      </c>
      <c r="D48" s="31"/>
      <c r="E48" s="31"/>
      <c r="F48" s="31"/>
      <c r="G48" s="31"/>
      <c r="H48" s="31"/>
      <c r="I48" s="31"/>
      <c r="J48" s="31"/>
      <c r="K48" s="33"/>
    </row>
    <row r="49" s="1" customFormat="1" ht="16.5" customHeight="1">
      <c r="B49" s="42"/>
      <c r="C49" s="43"/>
      <c r="D49" s="43"/>
      <c r="E49" s="131" t="s">
        <v>106</v>
      </c>
      <c r="F49" s="43"/>
      <c r="G49" s="43"/>
      <c r="H49" s="43"/>
      <c r="I49" s="43"/>
      <c r="J49" s="43"/>
      <c r="K49" s="47"/>
    </row>
    <row r="50" s="1" customFormat="1" ht="14.4" customHeight="1">
      <c r="B50" s="42"/>
      <c r="C50" s="39" t="s">
        <v>107</v>
      </c>
      <c r="D50" s="43"/>
      <c r="E50" s="43"/>
      <c r="F50" s="43"/>
      <c r="G50" s="43"/>
      <c r="H50" s="43"/>
      <c r="I50" s="43"/>
      <c r="J50" s="43"/>
      <c r="K50" s="47"/>
    </row>
    <row r="51" s="1" customFormat="1" ht="17.25" customHeight="1">
      <c r="B51" s="42"/>
      <c r="C51" s="43"/>
      <c r="D51" s="43"/>
      <c r="E51" s="132" t="str">
        <f>E11</f>
        <v>VON - Vedlejší a ostatní náklady</v>
      </c>
      <c r="F51" s="43"/>
      <c r="G51" s="43"/>
      <c r="H51" s="43"/>
      <c r="I51" s="43"/>
      <c r="J51" s="43"/>
      <c r="K51" s="47"/>
    </row>
    <row r="52" s="1" customFormat="1" ht="6.96" customHeight="1">
      <c r="B52" s="42"/>
      <c r="C52" s="43"/>
      <c r="D52" s="43"/>
      <c r="E52" s="43"/>
      <c r="F52" s="43"/>
      <c r="G52" s="43"/>
      <c r="H52" s="43"/>
      <c r="I52" s="43"/>
      <c r="J52" s="43"/>
      <c r="K52" s="47"/>
    </row>
    <row r="53" s="1" customFormat="1" ht="18" customHeight="1">
      <c r="B53" s="42"/>
      <c r="C53" s="39" t="s">
        <v>21</v>
      </c>
      <c r="D53" s="43"/>
      <c r="E53" s="43"/>
      <c r="F53" s="36" t="str">
        <f>F14</f>
        <v>Pelhřimov, areál KSUS - p.p.č. 2413/6</v>
      </c>
      <c r="G53" s="43"/>
      <c r="H53" s="43"/>
      <c r="I53" s="39" t="s">
        <v>23</v>
      </c>
      <c r="J53" s="133" t="str">
        <f>IF(J14="","",J14)</f>
        <v>15. 11. 2017</v>
      </c>
      <c r="K53" s="47"/>
    </row>
    <row r="54" s="1" customFormat="1" ht="6.96" customHeight="1">
      <c r="B54" s="42"/>
      <c r="C54" s="43"/>
      <c r="D54" s="43"/>
      <c r="E54" s="43"/>
      <c r="F54" s="43"/>
      <c r="G54" s="43"/>
      <c r="H54" s="43"/>
      <c r="I54" s="43"/>
      <c r="J54" s="43"/>
      <c r="K54" s="47"/>
    </row>
    <row r="55" s="1" customFormat="1">
      <c r="B55" s="42"/>
      <c r="C55" s="39" t="s">
        <v>25</v>
      </c>
      <c r="D55" s="43"/>
      <c r="E55" s="43"/>
      <c r="F55" s="36" t="str">
        <f>E17</f>
        <v>KSUS Vysočiny, p.o.</v>
      </c>
      <c r="G55" s="43"/>
      <c r="H55" s="43"/>
      <c r="I55" s="39" t="s">
        <v>32</v>
      </c>
      <c r="J55" s="40" t="str">
        <f>E23</f>
        <v>PROJEKT CENTRUM NOVA s.r.o.</v>
      </c>
      <c r="K55" s="47"/>
    </row>
    <row r="56" s="1" customFormat="1" ht="14.4" customHeight="1">
      <c r="B56" s="42"/>
      <c r="C56" s="39" t="s">
        <v>30</v>
      </c>
      <c r="D56" s="43"/>
      <c r="E56" s="43"/>
      <c r="F56" s="36" t="str">
        <f>IF(E20="","",E20)</f>
        <v xml:space="preserve"> </v>
      </c>
      <c r="G56" s="43"/>
      <c r="H56" s="43"/>
      <c r="I56" s="43"/>
      <c r="J56" s="149"/>
      <c r="K56" s="47"/>
    </row>
    <row r="57" s="1" customFormat="1" ht="10.32" customHeight="1">
      <c r="B57" s="42"/>
      <c r="C57" s="43"/>
      <c r="D57" s="43"/>
      <c r="E57" s="43"/>
      <c r="F57" s="43"/>
      <c r="G57" s="43"/>
      <c r="H57" s="43"/>
      <c r="I57" s="43"/>
      <c r="J57" s="43"/>
      <c r="K57" s="47"/>
    </row>
    <row r="58" s="1" customFormat="1" ht="29.28" customHeight="1">
      <c r="B58" s="42"/>
      <c r="C58" s="150" t="s">
        <v>110</v>
      </c>
      <c r="D58" s="142"/>
      <c r="E58" s="142"/>
      <c r="F58" s="142"/>
      <c r="G58" s="142"/>
      <c r="H58" s="142"/>
      <c r="I58" s="142"/>
      <c r="J58" s="151" t="s">
        <v>111</v>
      </c>
      <c r="K58" s="152"/>
    </row>
    <row r="59" s="1" customFormat="1" ht="10.32" customHeight="1">
      <c r="B59" s="42"/>
      <c r="C59" s="43"/>
      <c r="D59" s="43"/>
      <c r="E59" s="43"/>
      <c r="F59" s="43"/>
      <c r="G59" s="43"/>
      <c r="H59" s="43"/>
      <c r="I59" s="43"/>
      <c r="J59" s="43"/>
      <c r="K59" s="47"/>
    </row>
    <row r="60" s="1" customFormat="1" ht="29.28" customHeight="1">
      <c r="B60" s="42"/>
      <c r="C60" s="153" t="s">
        <v>112</v>
      </c>
      <c r="D60" s="43"/>
      <c r="E60" s="43"/>
      <c r="F60" s="43"/>
      <c r="G60" s="43"/>
      <c r="H60" s="43"/>
      <c r="I60" s="43"/>
      <c r="J60" s="139">
        <f>J84</f>
        <v>363000</v>
      </c>
      <c r="K60" s="47"/>
      <c r="AU60" s="26" t="s">
        <v>113</v>
      </c>
    </row>
    <row r="61" s="8" customFormat="1" ht="24.96" customHeight="1">
      <c r="B61" s="154"/>
      <c r="C61" s="155"/>
      <c r="D61" s="156" t="s">
        <v>114</v>
      </c>
      <c r="E61" s="157"/>
      <c r="F61" s="157"/>
      <c r="G61" s="157"/>
      <c r="H61" s="157"/>
      <c r="I61" s="157"/>
      <c r="J61" s="158">
        <f>J85</f>
        <v>363000</v>
      </c>
      <c r="K61" s="159"/>
    </row>
    <row r="62" s="9" customFormat="1" ht="19.92" customHeight="1">
      <c r="B62" s="160"/>
      <c r="C62" s="161"/>
      <c r="D62" s="162" t="s">
        <v>115</v>
      </c>
      <c r="E62" s="163"/>
      <c r="F62" s="163"/>
      <c r="G62" s="163"/>
      <c r="H62" s="163"/>
      <c r="I62" s="163"/>
      <c r="J62" s="164">
        <f>J86</f>
        <v>363000</v>
      </c>
      <c r="K62" s="165"/>
    </row>
    <row r="63" s="1" customFormat="1" ht="21.84" customHeight="1">
      <c r="B63" s="42"/>
      <c r="C63" s="43"/>
      <c r="D63" s="43"/>
      <c r="E63" s="43"/>
      <c r="F63" s="43"/>
      <c r="G63" s="43"/>
      <c r="H63" s="43"/>
      <c r="I63" s="43"/>
      <c r="J63" s="43"/>
      <c r="K63" s="47"/>
    </row>
    <row r="64" s="1" customFormat="1" ht="6.96" customHeight="1">
      <c r="B64" s="63"/>
      <c r="C64" s="64"/>
      <c r="D64" s="64"/>
      <c r="E64" s="64"/>
      <c r="F64" s="64"/>
      <c r="G64" s="64"/>
      <c r="H64" s="64"/>
      <c r="I64" s="64"/>
      <c r="J64" s="64"/>
      <c r="K64" s="65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67"/>
      <c r="J68" s="67"/>
      <c r="K68" s="67"/>
      <c r="L68" s="42"/>
    </row>
    <row r="69" s="1" customFormat="1" ht="36.96" customHeight="1">
      <c r="B69" s="42"/>
      <c r="C69" s="68" t="s">
        <v>116</v>
      </c>
      <c r="L69" s="42"/>
    </row>
    <row r="70" s="1" customFormat="1" ht="6.96" customHeight="1">
      <c r="B70" s="42"/>
      <c r="L70" s="42"/>
    </row>
    <row r="71" s="1" customFormat="1" ht="14.4" customHeight="1">
      <c r="B71" s="42"/>
      <c r="C71" s="70" t="s">
        <v>17</v>
      </c>
      <c r="L71" s="42"/>
    </row>
    <row r="72" s="1" customFormat="1" ht="16.5" customHeight="1">
      <c r="B72" s="42"/>
      <c r="E72" s="166" t="str">
        <f>E7</f>
        <v>Skladová hala posypového materiálu v areálu KSÚSV v Pelhřimově</v>
      </c>
      <c r="F72" s="70"/>
      <c r="G72" s="70"/>
      <c r="H72" s="70"/>
      <c r="L72" s="42"/>
    </row>
    <row r="73">
      <c r="B73" s="30"/>
      <c r="C73" s="70" t="s">
        <v>105</v>
      </c>
      <c r="L73" s="30"/>
    </row>
    <row r="74" s="1" customFormat="1" ht="16.5" customHeight="1">
      <c r="B74" s="42"/>
      <c r="E74" s="166" t="s">
        <v>106</v>
      </c>
      <c r="F74" s="1"/>
      <c r="G74" s="1"/>
      <c r="H74" s="1"/>
      <c r="L74" s="42"/>
    </row>
    <row r="75" s="1" customFormat="1" ht="14.4" customHeight="1">
      <c r="B75" s="42"/>
      <c r="C75" s="70" t="s">
        <v>107</v>
      </c>
      <c r="L75" s="42"/>
    </row>
    <row r="76" s="1" customFormat="1" ht="17.25" customHeight="1">
      <c r="B76" s="42"/>
      <c r="E76" s="73" t="str">
        <f>E11</f>
        <v>VON - Vedlejší a ostatní náklady</v>
      </c>
      <c r="F76" s="1"/>
      <c r="G76" s="1"/>
      <c r="H76" s="1"/>
      <c r="L76" s="42"/>
    </row>
    <row r="77" s="1" customFormat="1" ht="6.96" customHeight="1">
      <c r="B77" s="42"/>
      <c r="L77" s="42"/>
    </row>
    <row r="78" s="1" customFormat="1" ht="18" customHeight="1">
      <c r="B78" s="42"/>
      <c r="C78" s="70" t="s">
        <v>21</v>
      </c>
      <c r="F78" s="167" t="str">
        <f>F14</f>
        <v>Pelhřimov, areál KSUS - p.p.č. 2413/6</v>
      </c>
      <c r="I78" s="70" t="s">
        <v>23</v>
      </c>
      <c r="J78" s="75" t="str">
        <f>IF(J14="","",J14)</f>
        <v>15. 11. 2017</v>
      </c>
      <c r="L78" s="42"/>
    </row>
    <row r="79" s="1" customFormat="1" ht="6.96" customHeight="1">
      <c r="B79" s="42"/>
      <c r="L79" s="42"/>
    </row>
    <row r="80" s="1" customFormat="1">
      <c r="B80" s="42"/>
      <c r="C80" s="70" t="s">
        <v>25</v>
      </c>
      <c r="F80" s="167" t="str">
        <f>E17</f>
        <v>KSUS Vysočiny, p.o.</v>
      </c>
      <c r="I80" s="70" t="s">
        <v>32</v>
      </c>
      <c r="J80" s="167" t="str">
        <f>E23</f>
        <v>PROJEKT CENTRUM NOVA s.r.o.</v>
      </c>
      <c r="L80" s="42"/>
    </row>
    <row r="81" s="1" customFormat="1" ht="14.4" customHeight="1">
      <c r="B81" s="42"/>
      <c r="C81" s="70" t="s">
        <v>30</v>
      </c>
      <c r="F81" s="167" t="str">
        <f>IF(E20="","",E20)</f>
        <v xml:space="preserve"> </v>
      </c>
      <c r="L81" s="42"/>
    </row>
    <row r="82" s="1" customFormat="1" ht="10.32" customHeight="1">
      <c r="B82" s="42"/>
      <c r="L82" s="42"/>
    </row>
    <row r="83" s="10" customFormat="1" ht="29.28" customHeight="1">
      <c r="B83" s="168"/>
      <c r="C83" s="169" t="s">
        <v>117</v>
      </c>
      <c r="D83" s="170" t="s">
        <v>58</v>
      </c>
      <c r="E83" s="170" t="s">
        <v>54</v>
      </c>
      <c r="F83" s="170" t="s">
        <v>118</v>
      </c>
      <c r="G83" s="170" t="s">
        <v>119</v>
      </c>
      <c r="H83" s="170" t="s">
        <v>120</v>
      </c>
      <c r="I83" s="170" t="s">
        <v>121</v>
      </c>
      <c r="J83" s="170" t="s">
        <v>111</v>
      </c>
      <c r="K83" s="171" t="s">
        <v>122</v>
      </c>
      <c r="L83" s="168"/>
      <c r="M83" s="88" t="s">
        <v>123</v>
      </c>
      <c r="N83" s="89" t="s">
        <v>43</v>
      </c>
      <c r="O83" s="89" t="s">
        <v>124</v>
      </c>
      <c r="P83" s="89" t="s">
        <v>125</v>
      </c>
      <c r="Q83" s="89" t="s">
        <v>126</v>
      </c>
      <c r="R83" s="89" t="s">
        <v>127</v>
      </c>
      <c r="S83" s="89" t="s">
        <v>128</v>
      </c>
      <c r="T83" s="90" t="s">
        <v>129</v>
      </c>
    </row>
    <row r="84" s="1" customFormat="1" ht="29.28" customHeight="1">
      <c r="B84" s="42"/>
      <c r="C84" s="92" t="s">
        <v>112</v>
      </c>
      <c r="J84" s="172">
        <f>BK84</f>
        <v>363000</v>
      </c>
      <c r="L84" s="42"/>
      <c r="M84" s="91"/>
      <c r="N84" s="78"/>
      <c r="O84" s="78"/>
      <c r="P84" s="173">
        <f>P85</f>
        <v>0</v>
      </c>
      <c r="Q84" s="78"/>
      <c r="R84" s="173">
        <f>R85</f>
        <v>0</v>
      </c>
      <c r="S84" s="78"/>
      <c r="T84" s="174">
        <f>T85</f>
        <v>0</v>
      </c>
      <c r="AT84" s="26" t="s">
        <v>72</v>
      </c>
      <c r="AU84" s="26" t="s">
        <v>113</v>
      </c>
      <c r="BK84" s="175">
        <f>BK85</f>
        <v>363000</v>
      </c>
    </row>
    <row r="85" s="11" customFormat="1" ht="37.44" customHeight="1">
      <c r="B85" s="176"/>
      <c r="D85" s="177" t="s">
        <v>72</v>
      </c>
      <c r="E85" s="178" t="s">
        <v>130</v>
      </c>
      <c r="F85" s="178" t="s">
        <v>131</v>
      </c>
      <c r="J85" s="179">
        <f>BK85</f>
        <v>363000</v>
      </c>
      <c r="L85" s="176"/>
      <c r="M85" s="180"/>
      <c r="N85" s="181"/>
      <c r="O85" s="181"/>
      <c r="P85" s="182">
        <f>P86</f>
        <v>0</v>
      </c>
      <c r="Q85" s="181"/>
      <c r="R85" s="182">
        <f>R86</f>
        <v>0</v>
      </c>
      <c r="S85" s="181"/>
      <c r="T85" s="183">
        <f>T86</f>
        <v>0</v>
      </c>
      <c r="AR85" s="177" t="s">
        <v>132</v>
      </c>
      <c r="AT85" s="184" t="s">
        <v>72</v>
      </c>
      <c r="AU85" s="184" t="s">
        <v>73</v>
      </c>
      <c r="AY85" s="177" t="s">
        <v>133</v>
      </c>
      <c r="BK85" s="185">
        <f>BK86</f>
        <v>363000</v>
      </c>
    </row>
    <row r="86" s="11" customFormat="1" ht="19.92" customHeight="1">
      <c r="B86" s="176"/>
      <c r="D86" s="177" t="s">
        <v>72</v>
      </c>
      <c r="E86" s="186" t="s">
        <v>134</v>
      </c>
      <c r="F86" s="186" t="s">
        <v>78</v>
      </c>
      <c r="J86" s="187">
        <f>BK86</f>
        <v>363000</v>
      </c>
      <c r="L86" s="176"/>
      <c r="M86" s="180"/>
      <c r="N86" s="181"/>
      <c r="O86" s="181"/>
      <c r="P86" s="182">
        <f>SUM(P87:P110)</f>
        <v>0</v>
      </c>
      <c r="Q86" s="181"/>
      <c r="R86" s="182">
        <f>SUM(R87:R110)</f>
        <v>0</v>
      </c>
      <c r="S86" s="181"/>
      <c r="T86" s="183">
        <f>SUM(T87:T110)</f>
        <v>0</v>
      </c>
      <c r="AR86" s="177" t="s">
        <v>132</v>
      </c>
      <c r="AT86" s="184" t="s">
        <v>72</v>
      </c>
      <c r="AU86" s="184" t="s">
        <v>79</v>
      </c>
      <c r="AY86" s="177" t="s">
        <v>133</v>
      </c>
      <c r="BK86" s="185">
        <f>SUM(BK87:BK110)</f>
        <v>363000</v>
      </c>
    </row>
    <row r="87" s="1" customFormat="1" ht="16.5" customHeight="1">
      <c r="B87" s="188"/>
      <c r="C87" s="189" t="s">
        <v>79</v>
      </c>
      <c r="D87" s="189" t="s">
        <v>135</v>
      </c>
      <c r="E87" s="190" t="s">
        <v>136</v>
      </c>
      <c r="F87" s="191" t="s">
        <v>137</v>
      </c>
      <c r="G87" s="192" t="s">
        <v>138</v>
      </c>
      <c r="H87" s="193">
        <v>1</v>
      </c>
      <c r="I87" s="194">
        <v>195000</v>
      </c>
      <c r="J87" s="194">
        <f>ROUND(I87*H87,2)</f>
        <v>195000</v>
      </c>
      <c r="K87" s="191" t="s">
        <v>5</v>
      </c>
      <c r="L87" s="42"/>
      <c r="M87" s="195" t="s">
        <v>5</v>
      </c>
      <c r="N87" s="196" t="s">
        <v>44</v>
      </c>
      <c r="O87" s="197">
        <v>0</v>
      </c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AR87" s="26" t="s">
        <v>132</v>
      </c>
      <c r="AT87" s="26" t="s">
        <v>135</v>
      </c>
      <c r="AU87" s="26" t="s">
        <v>81</v>
      </c>
      <c r="AY87" s="26" t="s">
        <v>133</v>
      </c>
      <c r="BE87" s="199">
        <f>IF(N87="základní",J87,0)</f>
        <v>195000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26" t="s">
        <v>79</v>
      </c>
      <c r="BK87" s="199">
        <f>ROUND(I87*H87,2)</f>
        <v>195000</v>
      </c>
      <c r="BL87" s="26" t="s">
        <v>132</v>
      </c>
      <c r="BM87" s="26" t="s">
        <v>139</v>
      </c>
    </row>
    <row r="88" s="1" customFormat="1">
      <c r="B88" s="42"/>
      <c r="D88" s="200" t="s">
        <v>140</v>
      </c>
      <c r="F88" s="201" t="s">
        <v>141</v>
      </c>
      <c r="L88" s="42"/>
      <c r="M88" s="202"/>
      <c r="N88" s="43"/>
      <c r="O88" s="43"/>
      <c r="P88" s="43"/>
      <c r="Q88" s="43"/>
      <c r="R88" s="43"/>
      <c r="S88" s="43"/>
      <c r="T88" s="81"/>
      <c r="AT88" s="26" t="s">
        <v>140</v>
      </c>
      <c r="AU88" s="26" t="s">
        <v>81</v>
      </c>
    </row>
    <row r="89" s="1" customFormat="1" ht="16.5" customHeight="1">
      <c r="B89" s="188"/>
      <c r="C89" s="189" t="s">
        <v>81</v>
      </c>
      <c r="D89" s="189" t="s">
        <v>135</v>
      </c>
      <c r="E89" s="190" t="s">
        <v>142</v>
      </c>
      <c r="F89" s="191" t="s">
        <v>143</v>
      </c>
      <c r="G89" s="192" t="s">
        <v>138</v>
      </c>
      <c r="H89" s="193">
        <v>1</v>
      </c>
      <c r="I89" s="194">
        <v>5000</v>
      </c>
      <c r="J89" s="194">
        <f>ROUND(I89*H89,2)</f>
        <v>5000</v>
      </c>
      <c r="K89" s="191" t="s">
        <v>5</v>
      </c>
      <c r="L89" s="42"/>
      <c r="M89" s="195" t="s">
        <v>5</v>
      </c>
      <c r="N89" s="196" t="s">
        <v>44</v>
      </c>
      <c r="O89" s="197">
        <v>0</v>
      </c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26" t="s">
        <v>132</v>
      </c>
      <c r="AT89" s="26" t="s">
        <v>135</v>
      </c>
      <c r="AU89" s="26" t="s">
        <v>81</v>
      </c>
      <c r="AY89" s="26" t="s">
        <v>133</v>
      </c>
      <c r="BE89" s="199">
        <f>IF(N89="základní",J89,0)</f>
        <v>5000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26" t="s">
        <v>79</v>
      </c>
      <c r="BK89" s="199">
        <f>ROUND(I89*H89,2)</f>
        <v>5000</v>
      </c>
      <c r="BL89" s="26" t="s">
        <v>132</v>
      </c>
      <c r="BM89" s="26" t="s">
        <v>144</v>
      </c>
    </row>
    <row r="90" s="1" customFormat="1">
      <c r="B90" s="42"/>
      <c r="D90" s="200" t="s">
        <v>140</v>
      </c>
      <c r="F90" s="201" t="s">
        <v>145</v>
      </c>
      <c r="L90" s="42"/>
      <c r="M90" s="202"/>
      <c r="N90" s="43"/>
      <c r="O90" s="43"/>
      <c r="P90" s="43"/>
      <c r="Q90" s="43"/>
      <c r="R90" s="43"/>
      <c r="S90" s="43"/>
      <c r="T90" s="81"/>
      <c r="AT90" s="26" t="s">
        <v>140</v>
      </c>
      <c r="AU90" s="26" t="s">
        <v>81</v>
      </c>
    </row>
    <row r="91" s="1" customFormat="1" ht="16.5" customHeight="1">
      <c r="B91" s="188"/>
      <c r="C91" s="189" t="s">
        <v>146</v>
      </c>
      <c r="D91" s="189" t="s">
        <v>135</v>
      </c>
      <c r="E91" s="190" t="s">
        <v>147</v>
      </c>
      <c r="F91" s="191" t="s">
        <v>148</v>
      </c>
      <c r="G91" s="192" t="s">
        <v>138</v>
      </c>
      <c r="H91" s="193">
        <v>1</v>
      </c>
      <c r="I91" s="194">
        <v>15000</v>
      </c>
      <c r="J91" s="194">
        <f>ROUND(I91*H91,2)</f>
        <v>15000</v>
      </c>
      <c r="K91" s="191" t="s">
        <v>5</v>
      </c>
      <c r="L91" s="42"/>
      <c r="M91" s="195" t="s">
        <v>5</v>
      </c>
      <c r="N91" s="196" t="s">
        <v>44</v>
      </c>
      <c r="O91" s="197">
        <v>0</v>
      </c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26" t="s">
        <v>132</v>
      </c>
      <c r="AT91" s="26" t="s">
        <v>135</v>
      </c>
      <c r="AU91" s="26" t="s">
        <v>81</v>
      </c>
      <c r="AY91" s="26" t="s">
        <v>133</v>
      </c>
      <c r="BE91" s="199">
        <f>IF(N91="základní",J91,0)</f>
        <v>15000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26" t="s">
        <v>79</v>
      </c>
      <c r="BK91" s="199">
        <f>ROUND(I91*H91,2)</f>
        <v>15000</v>
      </c>
      <c r="BL91" s="26" t="s">
        <v>132</v>
      </c>
      <c r="BM91" s="26" t="s">
        <v>149</v>
      </c>
    </row>
    <row r="92" s="1" customFormat="1">
      <c r="B92" s="42"/>
      <c r="D92" s="200" t="s">
        <v>140</v>
      </c>
      <c r="F92" s="201" t="s">
        <v>150</v>
      </c>
      <c r="L92" s="42"/>
      <c r="M92" s="202"/>
      <c r="N92" s="43"/>
      <c r="O92" s="43"/>
      <c r="P92" s="43"/>
      <c r="Q92" s="43"/>
      <c r="R92" s="43"/>
      <c r="S92" s="43"/>
      <c r="T92" s="81"/>
      <c r="AT92" s="26" t="s">
        <v>140</v>
      </c>
      <c r="AU92" s="26" t="s">
        <v>81</v>
      </c>
    </row>
    <row r="93" s="1" customFormat="1" ht="16.5" customHeight="1">
      <c r="B93" s="188"/>
      <c r="C93" s="189" t="s">
        <v>132</v>
      </c>
      <c r="D93" s="189" t="s">
        <v>135</v>
      </c>
      <c r="E93" s="190" t="s">
        <v>151</v>
      </c>
      <c r="F93" s="191" t="s">
        <v>152</v>
      </c>
      <c r="G93" s="192" t="s">
        <v>138</v>
      </c>
      <c r="H93" s="193">
        <v>1</v>
      </c>
      <c r="I93" s="194">
        <v>9000</v>
      </c>
      <c r="J93" s="194">
        <f>ROUND(I93*H93,2)</f>
        <v>9000</v>
      </c>
      <c r="K93" s="191" t="s">
        <v>5</v>
      </c>
      <c r="L93" s="42"/>
      <c r="M93" s="195" t="s">
        <v>5</v>
      </c>
      <c r="N93" s="196" t="s">
        <v>44</v>
      </c>
      <c r="O93" s="197">
        <v>0</v>
      </c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AR93" s="26" t="s">
        <v>132</v>
      </c>
      <c r="AT93" s="26" t="s">
        <v>135</v>
      </c>
      <c r="AU93" s="26" t="s">
        <v>81</v>
      </c>
      <c r="AY93" s="26" t="s">
        <v>133</v>
      </c>
      <c r="BE93" s="199">
        <f>IF(N93="základní",J93,0)</f>
        <v>9000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26" t="s">
        <v>79</v>
      </c>
      <c r="BK93" s="199">
        <f>ROUND(I93*H93,2)</f>
        <v>9000</v>
      </c>
      <c r="BL93" s="26" t="s">
        <v>132</v>
      </c>
      <c r="BM93" s="26" t="s">
        <v>153</v>
      </c>
    </row>
    <row r="94" s="1" customFormat="1">
      <c r="B94" s="42"/>
      <c r="D94" s="200" t="s">
        <v>140</v>
      </c>
      <c r="F94" s="201" t="s">
        <v>154</v>
      </c>
      <c r="L94" s="42"/>
      <c r="M94" s="202"/>
      <c r="N94" s="43"/>
      <c r="O94" s="43"/>
      <c r="P94" s="43"/>
      <c r="Q94" s="43"/>
      <c r="R94" s="43"/>
      <c r="S94" s="43"/>
      <c r="T94" s="81"/>
      <c r="AT94" s="26" t="s">
        <v>140</v>
      </c>
      <c r="AU94" s="26" t="s">
        <v>81</v>
      </c>
    </row>
    <row r="95" s="1" customFormat="1" ht="16.5" customHeight="1">
      <c r="B95" s="188"/>
      <c r="C95" s="189" t="s">
        <v>155</v>
      </c>
      <c r="D95" s="189" t="s">
        <v>135</v>
      </c>
      <c r="E95" s="190" t="s">
        <v>156</v>
      </c>
      <c r="F95" s="191" t="s">
        <v>157</v>
      </c>
      <c r="G95" s="192" t="s">
        <v>138</v>
      </c>
      <c r="H95" s="193">
        <v>1</v>
      </c>
      <c r="I95" s="194">
        <v>6000</v>
      </c>
      <c r="J95" s="194">
        <f>ROUND(I95*H95,2)</f>
        <v>6000</v>
      </c>
      <c r="K95" s="191" t="s">
        <v>5</v>
      </c>
      <c r="L95" s="42"/>
      <c r="M95" s="195" t="s">
        <v>5</v>
      </c>
      <c r="N95" s="196" t="s">
        <v>44</v>
      </c>
      <c r="O95" s="197">
        <v>0</v>
      </c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26" t="s">
        <v>132</v>
      </c>
      <c r="AT95" s="26" t="s">
        <v>135</v>
      </c>
      <c r="AU95" s="26" t="s">
        <v>81</v>
      </c>
      <c r="AY95" s="26" t="s">
        <v>133</v>
      </c>
      <c r="BE95" s="199">
        <f>IF(N95="základní",J95,0)</f>
        <v>6000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26" t="s">
        <v>79</v>
      </c>
      <c r="BK95" s="199">
        <f>ROUND(I95*H95,2)</f>
        <v>6000</v>
      </c>
      <c r="BL95" s="26" t="s">
        <v>132</v>
      </c>
      <c r="BM95" s="26" t="s">
        <v>158</v>
      </c>
    </row>
    <row r="96" s="1" customFormat="1">
      <c r="B96" s="42"/>
      <c r="D96" s="200" t="s">
        <v>140</v>
      </c>
      <c r="F96" s="201" t="s">
        <v>159</v>
      </c>
      <c r="L96" s="42"/>
      <c r="M96" s="202"/>
      <c r="N96" s="43"/>
      <c r="O96" s="43"/>
      <c r="P96" s="43"/>
      <c r="Q96" s="43"/>
      <c r="R96" s="43"/>
      <c r="S96" s="43"/>
      <c r="T96" s="81"/>
      <c r="AT96" s="26" t="s">
        <v>140</v>
      </c>
      <c r="AU96" s="26" t="s">
        <v>81</v>
      </c>
    </row>
    <row r="97" s="1" customFormat="1" ht="16.5" customHeight="1">
      <c r="B97" s="188"/>
      <c r="C97" s="189" t="s">
        <v>160</v>
      </c>
      <c r="D97" s="189" t="s">
        <v>135</v>
      </c>
      <c r="E97" s="190" t="s">
        <v>161</v>
      </c>
      <c r="F97" s="191" t="s">
        <v>162</v>
      </c>
      <c r="G97" s="192" t="s">
        <v>138</v>
      </c>
      <c r="H97" s="193">
        <v>1</v>
      </c>
      <c r="I97" s="194">
        <v>5000</v>
      </c>
      <c r="J97" s="194">
        <f>ROUND(I97*H97,2)</f>
        <v>5000</v>
      </c>
      <c r="K97" s="191" t="s">
        <v>5</v>
      </c>
      <c r="L97" s="42"/>
      <c r="M97" s="195" t="s">
        <v>5</v>
      </c>
      <c r="N97" s="196" t="s">
        <v>44</v>
      </c>
      <c r="O97" s="197">
        <v>0</v>
      </c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26" t="s">
        <v>132</v>
      </c>
      <c r="AT97" s="26" t="s">
        <v>135</v>
      </c>
      <c r="AU97" s="26" t="s">
        <v>81</v>
      </c>
      <c r="AY97" s="26" t="s">
        <v>133</v>
      </c>
      <c r="BE97" s="199">
        <f>IF(N97="základní",J97,0)</f>
        <v>5000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26" t="s">
        <v>79</v>
      </c>
      <c r="BK97" s="199">
        <f>ROUND(I97*H97,2)</f>
        <v>5000</v>
      </c>
      <c r="BL97" s="26" t="s">
        <v>132</v>
      </c>
      <c r="BM97" s="26" t="s">
        <v>163</v>
      </c>
    </row>
    <row r="98" s="1" customFormat="1">
      <c r="B98" s="42"/>
      <c r="D98" s="200" t="s">
        <v>140</v>
      </c>
      <c r="F98" s="201" t="s">
        <v>164</v>
      </c>
      <c r="L98" s="42"/>
      <c r="M98" s="202"/>
      <c r="N98" s="43"/>
      <c r="O98" s="43"/>
      <c r="P98" s="43"/>
      <c r="Q98" s="43"/>
      <c r="R98" s="43"/>
      <c r="S98" s="43"/>
      <c r="T98" s="81"/>
      <c r="AT98" s="26" t="s">
        <v>140</v>
      </c>
      <c r="AU98" s="26" t="s">
        <v>81</v>
      </c>
    </row>
    <row r="99" s="1" customFormat="1" ht="16.5" customHeight="1">
      <c r="B99" s="188"/>
      <c r="C99" s="189" t="s">
        <v>165</v>
      </c>
      <c r="D99" s="189" t="s">
        <v>135</v>
      </c>
      <c r="E99" s="190" t="s">
        <v>166</v>
      </c>
      <c r="F99" s="191" t="s">
        <v>167</v>
      </c>
      <c r="G99" s="192" t="s">
        <v>138</v>
      </c>
      <c r="H99" s="193">
        <v>1</v>
      </c>
      <c r="I99" s="194">
        <v>25000</v>
      </c>
      <c r="J99" s="194">
        <f>ROUND(I99*H99,2)</f>
        <v>25000</v>
      </c>
      <c r="K99" s="191" t="s">
        <v>5</v>
      </c>
      <c r="L99" s="42"/>
      <c r="M99" s="195" t="s">
        <v>5</v>
      </c>
      <c r="N99" s="196" t="s">
        <v>44</v>
      </c>
      <c r="O99" s="197">
        <v>0</v>
      </c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26" t="s">
        <v>132</v>
      </c>
      <c r="AT99" s="26" t="s">
        <v>135</v>
      </c>
      <c r="AU99" s="26" t="s">
        <v>81</v>
      </c>
      <c r="AY99" s="26" t="s">
        <v>133</v>
      </c>
      <c r="BE99" s="199">
        <f>IF(N99="základní",J99,0)</f>
        <v>25000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26" t="s">
        <v>79</v>
      </c>
      <c r="BK99" s="199">
        <f>ROUND(I99*H99,2)</f>
        <v>25000</v>
      </c>
      <c r="BL99" s="26" t="s">
        <v>132</v>
      </c>
      <c r="BM99" s="26" t="s">
        <v>168</v>
      </c>
    </row>
    <row r="100" s="1" customFormat="1">
      <c r="B100" s="42"/>
      <c r="D100" s="200" t="s">
        <v>140</v>
      </c>
      <c r="F100" s="201" t="s">
        <v>169</v>
      </c>
      <c r="L100" s="42"/>
      <c r="M100" s="202"/>
      <c r="N100" s="43"/>
      <c r="O100" s="43"/>
      <c r="P100" s="43"/>
      <c r="Q100" s="43"/>
      <c r="R100" s="43"/>
      <c r="S100" s="43"/>
      <c r="T100" s="81"/>
      <c r="AT100" s="26" t="s">
        <v>140</v>
      </c>
      <c r="AU100" s="26" t="s">
        <v>81</v>
      </c>
    </row>
    <row r="101" s="1" customFormat="1" ht="16.5" customHeight="1">
      <c r="B101" s="188"/>
      <c r="C101" s="189" t="s">
        <v>170</v>
      </c>
      <c r="D101" s="189" t="s">
        <v>135</v>
      </c>
      <c r="E101" s="190" t="s">
        <v>171</v>
      </c>
      <c r="F101" s="191" t="s">
        <v>172</v>
      </c>
      <c r="G101" s="192" t="s">
        <v>138</v>
      </c>
      <c r="H101" s="193">
        <v>1</v>
      </c>
      <c r="I101" s="194">
        <v>5000</v>
      </c>
      <c r="J101" s="194">
        <f>ROUND(I101*H101,2)</f>
        <v>5000</v>
      </c>
      <c r="K101" s="191" t="s">
        <v>5</v>
      </c>
      <c r="L101" s="42"/>
      <c r="M101" s="195" t="s">
        <v>5</v>
      </c>
      <c r="N101" s="196" t="s">
        <v>44</v>
      </c>
      <c r="O101" s="197">
        <v>0</v>
      </c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26" t="s">
        <v>132</v>
      </c>
      <c r="AT101" s="26" t="s">
        <v>135</v>
      </c>
      <c r="AU101" s="26" t="s">
        <v>81</v>
      </c>
      <c r="AY101" s="26" t="s">
        <v>133</v>
      </c>
      <c r="BE101" s="199">
        <f>IF(N101="základní",J101,0)</f>
        <v>5000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26" t="s">
        <v>79</v>
      </c>
      <c r="BK101" s="199">
        <f>ROUND(I101*H101,2)</f>
        <v>5000</v>
      </c>
      <c r="BL101" s="26" t="s">
        <v>132</v>
      </c>
      <c r="BM101" s="26" t="s">
        <v>173</v>
      </c>
    </row>
    <row r="102" s="1" customFormat="1">
      <c r="B102" s="42"/>
      <c r="D102" s="200" t="s">
        <v>140</v>
      </c>
      <c r="F102" s="201" t="s">
        <v>174</v>
      </c>
      <c r="L102" s="42"/>
      <c r="M102" s="202"/>
      <c r="N102" s="43"/>
      <c r="O102" s="43"/>
      <c r="P102" s="43"/>
      <c r="Q102" s="43"/>
      <c r="R102" s="43"/>
      <c r="S102" s="43"/>
      <c r="T102" s="81"/>
      <c r="AT102" s="26" t="s">
        <v>140</v>
      </c>
      <c r="AU102" s="26" t="s">
        <v>81</v>
      </c>
    </row>
    <row r="103" s="1" customFormat="1" ht="25.5" customHeight="1">
      <c r="B103" s="188"/>
      <c r="C103" s="189" t="s">
        <v>175</v>
      </c>
      <c r="D103" s="189" t="s">
        <v>135</v>
      </c>
      <c r="E103" s="190" t="s">
        <v>176</v>
      </c>
      <c r="F103" s="191" t="s">
        <v>177</v>
      </c>
      <c r="G103" s="192" t="s">
        <v>138</v>
      </c>
      <c r="H103" s="193">
        <v>1</v>
      </c>
      <c r="I103" s="194">
        <v>25000</v>
      </c>
      <c r="J103" s="194">
        <f>ROUND(I103*H103,2)</f>
        <v>25000</v>
      </c>
      <c r="K103" s="191" t="s">
        <v>5</v>
      </c>
      <c r="L103" s="42"/>
      <c r="M103" s="195" t="s">
        <v>5</v>
      </c>
      <c r="N103" s="196" t="s">
        <v>44</v>
      </c>
      <c r="O103" s="197">
        <v>0</v>
      </c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26" t="s">
        <v>132</v>
      </c>
      <c r="AT103" s="26" t="s">
        <v>135</v>
      </c>
      <c r="AU103" s="26" t="s">
        <v>81</v>
      </c>
      <c r="AY103" s="26" t="s">
        <v>133</v>
      </c>
      <c r="BE103" s="199">
        <f>IF(N103="základní",J103,0)</f>
        <v>25000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26" t="s">
        <v>79</v>
      </c>
      <c r="BK103" s="199">
        <f>ROUND(I103*H103,2)</f>
        <v>25000</v>
      </c>
      <c r="BL103" s="26" t="s">
        <v>132</v>
      </c>
      <c r="BM103" s="26" t="s">
        <v>178</v>
      </c>
    </row>
    <row r="104" s="1" customFormat="1">
      <c r="B104" s="42"/>
      <c r="D104" s="200" t="s">
        <v>140</v>
      </c>
      <c r="F104" s="201" t="s">
        <v>179</v>
      </c>
      <c r="L104" s="42"/>
      <c r="M104" s="202"/>
      <c r="N104" s="43"/>
      <c r="O104" s="43"/>
      <c r="P104" s="43"/>
      <c r="Q104" s="43"/>
      <c r="R104" s="43"/>
      <c r="S104" s="43"/>
      <c r="T104" s="81"/>
      <c r="AT104" s="26" t="s">
        <v>140</v>
      </c>
      <c r="AU104" s="26" t="s">
        <v>81</v>
      </c>
    </row>
    <row r="105" s="1" customFormat="1" ht="16.5" customHeight="1">
      <c r="B105" s="188"/>
      <c r="C105" s="189" t="s">
        <v>180</v>
      </c>
      <c r="D105" s="189" t="s">
        <v>135</v>
      </c>
      <c r="E105" s="190" t="s">
        <v>181</v>
      </c>
      <c r="F105" s="191" t="s">
        <v>182</v>
      </c>
      <c r="G105" s="192" t="s">
        <v>138</v>
      </c>
      <c r="H105" s="193">
        <v>1</v>
      </c>
      <c r="I105" s="194">
        <v>500</v>
      </c>
      <c r="J105" s="194">
        <f>ROUND(I105*H105,2)</f>
        <v>500</v>
      </c>
      <c r="K105" s="191" t="s">
        <v>5</v>
      </c>
      <c r="L105" s="42"/>
      <c r="M105" s="195" t="s">
        <v>5</v>
      </c>
      <c r="N105" s="196" t="s">
        <v>44</v>
      </c>
      <c r="O105" s="197">
        <v>0</v>
      </c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26" t="s">
        <v>132</v>
      </c>
      <c r="AT105" s="26" t="s">
        <v>135</v>
      </c>
      <c r="AU105" s="26" t="s">
        <v>81</v>
      </c>
      <c r="AY105" s="26" t="s">
        <v>133</v>
      </c>
      <c r="BE105" s="199">
        <f>IF(N105="základní",J105,0)</f>
        <v>500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26" t="s">
        <v>79</v>
      </c>
      <c r="BK105" s="199">
        <f>ROUND(I105*H105,2)</f>
        <v>500</v>
      </c>
      <c r="BL105" s="26" t="s">
        <v>132</v>
      </c>
      <c r="BM105" s="26" t="s">
        <v>183</v>
      </c>
    </row>
    <row r="106" s="1" customFormat="1">
      <c r="B106" s="42"/>
      <c r="D106" s="200" t="s">
        <v>140</v>
      </c>
      <c r="F106" s="201" t="s">
        <v>184</v>
      </c>
      <c r="L106" s="42"/>
      <c r="M106" s="202"/>
      <c r="N106" s="43"/>
      <c r="O106" s="43"/>
      <c r="P106" s="43"/>
      <c r="Q106" s="43"/>
      <c r="R106" s="43"/>
      <c r="S106" s="43"/>
      <c r="T106" s="81"/>
      <c r="AT106" s="26" t="s">
        <v>140</v>
      </c>
      <c r="AU106" s="26" t="s">
        <v>81</v>
      </c>
    </row>
    <row r="107" s="1" customFormat="1" ht="16.5" customHeight="1">
      <c r="B107" s="188"/>
      <c r="C107" s="189" t="s">
        <v>185</v>
      </c>
      <c r="D107" s="189" t="s">
        <v>135</v>
      </c>
      <c r="E107" s="190" t="s">
        <v>186</v>
      </c>
      <c r="F107" s="191" t="s">
        <v>187</v>
      </c>
      <c r="G107" s="192" t="s">
        <v>138</v>
      </c>
      <c r="H107" s="193">
        <v>1</v>
      </c>
      <c r="I107" s="194">
        <v>65000</v>
      </c>
      <c r="J107" s="194">
        <f>ROUND(I107*H107,2)</f>
        <v>65000</v>
      </c>
      <c r="K107" s="191" t="s">
        <v>5</v>
      </c>
      <c r="L107" s="42"/>
      <c r="M107" s="195" t="s">
        <v>5</v>
      </c>
      <c r="N107" s="196" t="s">
        <v>44</v>
      </c>
      <c r="O107" s="197">
        <v>0</v>
      </c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26" t="s">
        <v>132</v>
      </c>
      <c r="AT107" s="26" t="s">
        <v>135</v>
      </c>
      <c r="AU107" s="26" t="s">
        <v>81</v>
      </c>
      <c r="AY107" s="26" t="s">
        <v>133</v>
      </c>
      <c r="BE107" s="199">
        <f>IF(N107="základní",J107,0)</f>
        <v>65000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26" t="s">
        <v>79</v>
      </c>
      <c r="BK107" s="199">
        <f>ROUND(I107*H107,2)</f>
        <v>65000</v>
      </c>
      <c r="BL107" s="26" t="s">
        <v>132</v>
      </c>
      <c r="BM107" s="26" t="s">
        <v>188</v>
      </c>
    </row>
    <row r="108" s="1" customFormat="1">
      <c r="B108" s="42"/>
      <c r="D108" s="200" t="s">
        <v>140</v>
      </c>
      <c r="F108" s="201" t="s">
        <v>189</v>
      </c>
      <c r="L108" s="42"/>
      <c r="M108" s="202"/>
      <c r="N108" s="43"/>
      <c r="O108" s="43"/>
      <c r="P108" s="43"/>
      <c r="Q108" s="43"/>
      <c r="R108" s="43"/>
      <c r="S108" s="43"/>
      <c r="T108" s="81"/>
      <c r="AT108" s="26" t="s">
        <v>140</v>
      </c>
      <c r="AU108" s="26" t="s">
        <v>81</v>
      </c>
    </row>
    <row r="109" s="1" customFormat="1" ht="16.5" customHeight="1">
      <c r="B109" s="188"/>
      <c r="C109" s="189" t="s">
        <v>190</v>
      </c>
      <c r="D109" s="189" t="s">
        <v>135</v>
      </c>
      <c r="E109" s="190" t="s">
        <v>191</v>
      </c>
      <c r="F109" s="191" t="s">
        <v>192</v>
      </c>
      <c r="G109" s="192" t="s">
        <v>193</v>
      </c>
      <c r="H109" s="193">
        <v>15</v>
      </c>
      <c r="I109" s="194">
        <v>500</v>
      </c>
      <c r="J109" s="194">
        <f>ROUND(I109*H109,2)</f>
        <v>7500</v>
      </c>
      <c r="K109" s="191" t="s">
        <v>5</v>
      </c>
      <c r="L109" s="42"/>
      <c r="M109" s="195" t="s">
        <v>5</v>
      </c>
      <c r="N109" s="196" t="s">
        <v>44</v>
      </c>
      <c r="O109" s="197">
        <v>0</v>
      </c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26" t="s">
        <v>132</v>
      </c>
      <c r="AT109" s="26" t="s">
        <v>135</v>
      </c>
      <c r="AU109" s="26" t="s">
        <v>81</v>
      </c>
      <c r="AY109" s="26" t="s">
        <v>133</v>
      </c>
      <c r="BE109" s="199">
        <f>IF(N109="základní",J109,0)</f>
        <v>7500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26" t="s">
        <v>79</v>
      </c>
      <c r="BK109" s="199">
        <f>ROUND(I109*H109,2)</f>
        <v>7500</v>
      </c>
      <c r="BL109" s="26" t="s">
        <v>132</v>
      </c>
      <c r="BM109" s="26" t="s">
        <v>194</v>
      </c>
    </row>
    <row r="110" s="1" customFormat="1">
      <c r="B110" s="42"/>
      <c r="D110" s="200" t="s">
        <v>140</v>
      </c>
      <c r="F110" s="201" t="s">
        <v>192</v>
      </c>
      <c r="L110" s="42"/>
      <c r="M110" s="203"/>
      <c r="N110" s="204"/>
      <c r="O110" s="204"/>
      <c r="P110" s="204"/>
      <c r="Q110" s="204"/>
      <c r="R110" s="204"/>
      <c r="S110" s="204"/>
      <c r="T110" s="205"/>
      <c r="AT110" s="26" t="s">
        <v>140</v>
      </c>
      <c r="AU110" s="26" t="s">
        <v>81</v>
      </c>
    </row>
    <row r="111" s="1" customFormat="1" ht="6.96" customHeight="1"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42"/>
    </row>
  </sheetData>
  <autoFilter ref="C83:K11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28"/>
      <c r="B1" s="18"/>
      <c r="C1" s="18"/>
      <c r="D1" s="19" t="s">
        <v>1</v>
      </c>
      <c r="E1" s="18"/>
      <c r="F1" s="129" t="s">
        <v>99</v>
      </c>
      <c r="G1" s="129" t="s">
        <v>100</v>
      </c>
      <c r="H1" s="129"/>
      <c r="I1" s="18"/>
      <c r="J1" s="129" t="s">
        <v>101</v>
      </c>
      <c r="K1" s="19" t="s">
        <v>102</v>
      </c>
      <c r="L1" s="129" t="s">
        <v>103</v>
      </c>
      <c r="M1" s="129"/>
      <c r="N1" s="129"/>
      <c r="O1" s="129"/>
      <c r="P1" s="129"/>
      <c r="Q1" s="129"/>
      <c r="R1" s="129"/>
      <c r="S1" s="129"/>
      <c r="T1" s="129"/>
      <c r="U1" s="130"/>
      <c r="V1" s="130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91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9"/>
      <c r="AT3" s="26" t="s">
        <v>81</v>
      </c>
    </row>
    <row r="4" ht="36.96" customHeight="1">
      <c r="B4" s="30"/>
      <c r="C4" s="31"/>
      <c r="D4" s="32" t="s">
        <v>104</v>
      </c>
      <c r="E4" s="31"/>
      <c r="F4" s="31"/>
      <c r="G4" s="31"/>
      <c r="H4" s="31"/>
      <c r="I4" s="31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31"/>
      <c r="J5" s="31"/>
      <c r="K5" s="33"/>
    </row>
    <row r="6">
      <c r="B6" s="30"/>
      <c r="C6" s="31"/>
      <c r="D6" s="39" t="s">
        <v>17</v>
      </c>
      <c r="E6" s="31"/>
      <c r="F6" s="31"/>
      <c r="G6" s="31"/>
      <c r="H6" s="31"/>
      <c r="I6" s="31"/>
      <c r="J6" s="31"/>
      <c r="K6" s="33"/>
    </row>
    <row r="7" ht="16.5" customHeight="1">
      <c r="B7" s="30"/>
      <c r="C7" s="31"/>
      <c r="D7" s="31"/>
      <c r="E7" s="131" t="str">
        <f>'Rekapitulace stavby'!K6</f>
        <v>Skladová hala posypového materiálu v areálu KSÚSV v Pelhřimově</v>
      </c>
      <c r="F7" s="39"/>
      <c r="G7" s="39"/>
      <c r="H7" s="39"/>
      <c r="I7" s="31"/>
      <c r="J7" s="31"/>
      <c r="K7" s="33"/>
    </row>
    <row r="8">
      <c r="B8" s="30"/>
      <c r="C8" s="31"/>
      <c r="D8" s="39" t="s">
        <v>105</v>
      </c>
      <c r="E8" s="31"/>
      <c r="F8" s="31"/>
      <c r="G8" s="31"/>
      <c r="H8" s="31"/>
      <c r="I8" s="31"/>
      <c r="J8" s="31"/>
      <c r="K8" s="33"/>
    </row>
    <row r="9" s="1" customFormat="1" ht="16.5" customHeight="1">
      <c r="B9" s="42"/>
      <c r="C9" s="43"/>
      <c r="D9" s="43"/>
      <c r="E9" s="131" t="s">
        <v>195</v>
      </c>
      <c r="F9" s="43"/>
      <c r="G9" s="43"/>
      <c r="H9" s="43"/>
      <c r="I9" s="43"/>
      <c r="J9" s="43"/>
      <c r="K9" s="47"/>
    </row>
    <row r="10" s="1" customFormat="1">
      <c r="B10" s="42"/>
      <c r="C10" s="43"/>
      <c r="D10" s="39" t="s">
        <v>107</v>
      </c>
      <c r="E10" s="43"/>
      <c r="F10" s="43"/>
      <c r="G10" s="43"/>
      <c r="H10" s="43"/>
      <c r="I10" s="43"/>
      <c r="J10" s="43"/>
      <c r="K10" s="47"/>
    </row>
    <row r="11" s="1" customFormat="1" ht="36.96" customHeight="1">
      <c r="B11" s="42"/>
      <c r="C11" s="43"/>
      <c r="D11" s="43"/>
      <c r="E11" s="132" t="s">
        <v>196</v>
      </c>
      <c r="F11" s="43"/>
      <c r="G11" s="43"/>
      <c r="H11" s="43"/>
      <c r="I11" s="43"/>
      <c r="J11" s="43"/>
      <c r="K11" s="47"/>
    </row>
    <row r="12" s="1" customFormat="1">
      <c r="B12" s="42"/>
      <c r="C12" s="43"/>
      <c r="D12" s="43"/>
      <c r="E12" s="43"/>
      <c r="F12" s="43"/>
      <c r="G12" s="43"/>
      <c r="H12" s="43"/>
      <c r="I12" s="43"/>
      <c r="J12" s="43"/>
      <c r="K12" s="47"/>
    </row>
    <row r="13" s="1" customFormat="1" ht="14.4" customHeight="1">
      <c r="B13" s="42"/>
      <c r="C13" s="43"/>
      <c r="D13" s="39" t="s">
        <v>19</v>
      </c>
      <c r="E13" s="43"/>
      <c r="F13" s="36" t="s">
        <v>92</v>
      </c>
      <c r="G13" s="43"/>
      <c r="H13" s="43"/>
      <c r="I13" s="39" t="s">
        <v>20</v>
      </c>
      <c r="J13" s="36" t="s">
        <v>5</v>
      </c>
      <c r="K13" s="47"/>
    </row>
    <row r="14" s="1" customFormat="1" ht="14.4" customHeight="1">
      <c r="B14" s="42"/>
      <c r="C14" s="43"/>
      <c r="D14" s="39" t="s">
        <v>21</v>
      </c>
      <c r="E14" s="43"/>
      <c r="F14" s="36" t="s">
        <v>22</v>
      </c>
      <c r="G14" s="43"/>
      <c r="H14" s="43"/>
      <c r="I14" s="39" t="s">
        <v>23</v>
      </c>
      <c r="J14" s="133" t="str">
        <f>'Rekapitulace stavby'!AN8</f>
        <v>15. 11. 2017</v>
      </c>
      <c r="K14" s="47"/>
    </row>
    <row r="15" s="1" customFormat="1" ht="10.8" customHeight="1">
      <c r="B15" s="42"/>
      <c r="C15" s="43"/>
      <c r="D15" s="43"/>
      <c r="E15" s="43"/>
      <c r="F15" s="43"/>
      <c r="G15" s="43"/>
      <c r="H15" s="43"/>
      <c r="I15" s="43"/>
      <c r="J15" s="43"/>
      <c r="K15" s="47"/>
    </row>
    <row r="16" s="1" customFormat="1" ht="14.4" customHeight="1">
      <c r="B16" s="42"/>
      <c r="C16" s="43"/>
      <c r="D16" s="39" t="s">
        <v>25</v>
      </c>
      <c r="E16" s="43"/>
      <c r="F16" s="43"/>
      <c r="G16" s="43"/>
      <c r="H16" s="43"/>
      <c r="I16" s="39" t="s">
        <v>26</v>
      </c>
      <c r="J16" s="36" t="s">
        <v>27</v>
      </c>
      <c r="K16" s="47"/>
    </row>
    <row r="17" s="1" customFormat="1" ht="18" customHeight="1">
      <c r="B17" s="42"/>
      <c r="C17" s="43"/>
      <c r="D17" s="43"/>
      <c r="E17" s="36" t="s">
        <v>28</v>
      </c>
      <c r="F17" s="43"/>
      <c r="G17" s="43"/>
      <c r="H17" s="43"/>
      <c r="I17" s="39" t="s">
        <v>29</v>
      </c>
      <c r="J17" s="36" t="s">
        <v>5</v>
      </c>
      <c r="K17" s="47"/>
    </row>
    <row r="18" s="1" customFormat="1" ht="6.96" customHeight="1">
      <c r="B18" s="42"/>
      <c r="C18" s="43"/>
      <c r="D18" s="43"/>
      <c r="E18" s="43"/>
      <c r="F18" s="43"/>
      <c r="G18" s="43"/>
      <c r="H18" s="43"/>
      <c r="I18" s="43"/>
      <c r="J18" s="43"/>
      <c r="K18" s="47"/>
    </row>
    <row r="19" s="1" customFormat="1" ht="14.4" customHeight="1">
      <c r="B19" s="42"/>
      <c r="C19" s="43"/>
      <c r="D19" s="39" t="s">
        <v>30</v>
      </c>
      <c r="E19" s="43"/>
      <c r="F19" s="43"/>
      <c r="G19" s="43"/>
      <c r="H19" s="43"/>
      <c r="I19" s="39" t="s">
        <v>26</v>
      </c>
      <c r="J19" s="36" t="str">
        <f>IF('Rekapitulace stavby'!AN13="Vyplň údaj","",IF('Rekapitulace stavby'!AN13="","",'Rekapitulace stavby'!AN13))</f>
        <v/>
      </c>
      <c r="K19" s="47"/>
    </row>
    <row r="20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 xml:space="preserve"> </v>
      </c>
      <c r="F20" s="43"/>
      <c r="G20" s="43"/>
      <c r="H20" s="43"/>
      <c r="I20" s="39" t="s">
        <v>29</v>
      </c>
      <c r="J20" s="36" t="str">
        <f>IF('Rekapitulace stavby'!AN14="Vyplň údaj","",IF('Rekapitulace stavby'!AN14="","",'Rekapitulace stavby'!AN14))</f>
        <v/>
      </c>
      <c r="K20" s="47"/>
    </row>
    <row r="21" s="1" customFormat="1" ht="6.96" customHeight="1">
      <c r="B21" s="42"/>
      <c r="C21" s="43"/>
      <c r="D21" s="43"/>
      <c r="E21" s="43"/>
      <c r="F21" s="43"/>
      <c r="G21" s="43"/>
      <c r="H21" s="43"/>
      <c r="I21" s="43"/>
      <c r="J21" s="43"/>
      <c r="K21" s="47"/>
    </row>
    <row r="22" s="1" customFormat="1" ht="14.4" customHeight="1">
      <c r="B22" s="42"/>
      <c r="C22" s="43"/>
      <c r="D22" s="39" t="s">
        <v>32</v>
      </c>
      <c r="E22" s="43"/>
      <c r="F22" s="43"/>
      <c r="G22" s="43"/>
      <c r="H22" s="43"/>
      <c r="I22" s="39" t="s">
        <v>26</v>
      </c>
      <c r="J22" s="36" t="s">
        <v>33</v>
      </c>
      <c r="K22" s="47"/>
    </row>
    <row r="23" s="1" customFormat="1" ht="18" customHeight="1">
      <c r="B23" s="42"/>
      <c r="C23" s="43"/>
      <c r="D23" s="43"/>
      <c r="E23" s="36" t="s">
        <v>34</v>
      </c>
      <c r="F23" s="43"/>
      <c r="G23" s="43"/>
      <c r="H23" s="43"/>
      <c r="I23" s="39" t="s">
        <v>29</v>
      </c>
      <c r="J23" s="36" t="s">
        <v>35</v>
      </c>
      <c r="K23" s="47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7"/>
    </row>
    <row r="25" s="1" customFormat="1" ht="14.4" customHeight="1">
      <c r="B25" s="42"/>
      <c r="C25" s="43"/>
      <c r="D25" s="39" t="s">
        <v>37</v>
      </c>
      <c r="E25" s="43"/>
      <c r="F25" s="43"/>
      <c r="G25" s="43"/>
      <c r="H25" s="43"/>
      <c r="I25" s="43"/>
      <c r="J25" s="43"/>
      <c r="K25" s="47"/>
    </row>
    <row r="26" s="7" customFormat="1" ht="313.5" customHeight="1">
      <c r="B26" s="134"/>
      <c r="C26" s="135"/>
      <c r="D26" s="135"/>
      <c r="E26" s="40" t="s">
        <v>197</v>
      </c>
      <c r="F26" s="40"/>
      <c r="G26" s="40"/>
      <c r="H26" s="40"/>
      <c r="I26" s="135"/>
      <c r="J26" s="135"/>
      <c r="K26" s="136"/>
    </row>
    <row r="27" s="1" customFormat="1" ht="6.96" customHeight="1">
      <c r="B27" s="42"/>
      <c r="C27" s="43"/>
      <c r="D27" s="43"/>
      <c r="E27" s="43"/>
      <c r="F27" s="43"/>
      <c r="G27" s="43"/>
      <c r="H27" s="43"/>
      <c r="I27" s="43"/>
      <c r="J27" s="43"/>
      <c r="K27" s="47"/>
    </row>
    <row r="28" s="1" customFormat="1" ht="6.96" customHeight="1">
      <c r="B28" s="42"/>
      <c r="C28" s="43"/>
      <c r="D28" s="78"/>
      <c r="E28" s="78"/>
      <c r="F28" s="78"/>
      <c r="G28" s="78"/>
      <c r="H28" s="78"/>
      <c r="I28" s="78"/>
      <c r="J28" s="78"/>
      <c r="K28" s="137"/>
    </row>
    <row r="29" s="1" customFormat="1" ht="25.44" customHeight="1">
      <c r="B29" s="42"/>
      <c r="C29" s="43"/>
      <c r="D29" s="138" t="s">
        <v>39</v>
      </c>
      <c r="E29" s="43"/>
      <c r="F29" s="43"/>
      <c r="G29" s="43"/>
      <c r="H29" s="43"/>
      <c r="I29" s="43"/>
      <c r="J29" s="139">
        <f>ROUND(J98,2)</f>
        <v>12327290.57</v>
      </c>
      <c r="K29" s="47"/>
    </row>
    <row r="30" s="1" customFormat="1" ht="6.96" customHeight="1">
      <c r="B30" s="42"/>
      <c r="C30" s="43"/>
      <c r="D30" s="78"/>
      <c r="E30" s="78"/>
      <c r="F30" s="78"/>
      <c r="G30" s="78"/>
      <c r="H30" s="78"/>
      <c r="I30" s="78"/>
      <c r="J30" s="78"/>
      <c r="K30" s="137"/>
    </row>
    <row r="31" s="1" customFormat="1" ht="14.4" customHeight="1">
      <c r="B31" s="42"/>
      <c r="C31" s="43"/>
      <c r="D31" s="43"/>
      <c r="E31" s="43"/>
      <c r="F31" s="48" t="s">
        <v>41</v>
      </c>
      <c r="G31" s="43"/>
      <c r="H31" s="43"/>
      <c r="I31" s="48" t="s">
        <v>40</v>
      </c>
      <c r="J31" s="48" t="s">
        <v>42</v>
      </c>
      <c r="K31" s="47"/>
    </row>
    <row r="32" s="1" customFormat="1" ht="14.4" customHeight="1">
      <c r="B32" s="42"/>
      <c r="C32" s="43"/>
      <c r="D32" s="51" t="s">
        <v>43</v>
      </c>
      <c r="E32" s="51" t="s">
        <v>44</v>
      </c>
      <c r="F32" s="140">
        <f>ROUND(SUM(BE98:BE528), 2)</f>
        <v>12327290.57</v>
      </c>
      <c r="G32" s="43"/>
      <c r="H32" s="43"/>
      <c r="I32" s="141">
        <v>0.20999999999999999</v>
      </c>
      <c r="J32" s="140">
        <f>ROUND(ROUND((SUM(BE98:BE528)), 2)*I32, 2)</f>
        <v>2588731.02</v>
      </c>
      <c r="K32" s="47"/>
    </row>
    <row r="33" s="1" customFormat="1" ht="14.4" customHeight="1">
      <c r="B33" s="42"/>
      <c r="C33" s="43"/>
      <c r="D33" s="43"/>
      <c r="E33" s="51" t="s">
        <v>45</v>
      </c>
      <c r="F33" s="140">
        <f>ROUND(SUM(BF98:BF528), 2)</f>
        <v>0</v>
      </c>
      <c r="G33" s="43"/>
      <c r="H33" s="43"/>
      <c r="I33" s="141">
        <v>0.14999999999999999</v>
      </c>
      <c r="J33" s="140">
        <f>ROUND(ROUND((SUM(BF98:BF528)), 2)*I33, 2)</f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40">
        <f>ROUND(SUM(BG98:BG528), 2)</f>
        <v>0</v>
      </c>
      <c r="G34" s="43"/>
      <c r="H34" s="43"/>
      <c r="I34" s="141">
        <v>0.20999999999999999</v>
      </c>
      <c r="J34" s="140">
        <v>0</v>
      </c>
      <c r="K34" s="47"/>
    </row>
    <row r="35" hidden="1" s="1" customFormat="1" ht="14.4" customHeight="1">
      <c r="B35" s="42"/>
      <c r="C35" s="43"/>
      <c r="D35" s="43"/>
      <c r="E35" s="51" t="s">
        <v>47</v>
      </c>
      <c r="F35" s="140">
        <f>ROUND(SUM(BH98:BH528), 2)</f>
        <v>0</v>
      </c>
      <c r="G35" s="43"/>
      <c r="H35" s="43"/>
      <c r="I35" s="141">
        <v>0.14999999999999999</v>
      </c>
      <c r="J35" s="140">
        <v>0</v>
      </c>
      <c r="K35" s="47"/>
    </row>
    <row r="36" hidden="1" s="1" customFormat="1" ht="14.4" customHeight="1">
      <c r="B36" s="42"/>
      <c r="C36" s="43"/>
      <c r="D36" s="43"/>
      <c r="E36" s="51" t="s">
        <v>48</v>
      </c>
      <c r="F36" s="140">
        <f>ROUND(SUM(BI98:BI528), 2)</f>
        <v>0</v>
      </c>
      <c r="G36" s="43"/>
      <c r="H36" s="43"/>
      <c r="I36" s="141">
        <v>0</v>
      </c>
      <c r="J36" s="140">
        <v>0</v>
      </c>
      <c r="K36" s="47"/>
    </row>
    <row r="37" s="1" customFormat="1" ht="6.96" customHeight="1">
      <c r="B37" s="42"/>
      <c r="C37" s="43"/>
      <c r="D37" s="43"/>
      <c r="E37" s="43"/>
      <c r="F37" s="43"/>
      <c r="G37" s="43"/>
      <c r="H37" s="43"/>
      <c r="I37" s="43"/>
      <c r="J37" s="43"/>
      <c r="K37" s="47"/>
    </row>
    <row r="38" s="1" customFormat="1" ht="25.44" customHeight="1">
      <c r="B38" s="42"/>
      <c r="C38" s="142"/>
      <c r="D38" s="143" t="s">
        <v>49</v>
      </c>
      <c r="E38" s="84"/>
      <c r="F38" s="84"/>
      <c r="G38" s="144" t="s">
        <v>50</v>
      </c>
      <c r="H38" s="145" t="s">
        <v>51</v>
      </c>
      <c r="I38" s="84"/>
      <c r="J38" s="146">
        <f>SUM(J29:J36)</f>
        <v>14916021.59</v>
      </c>
      <c r="K38" s="147"/>
    </row>
    <row r="39" s="1" customFormat="1" ht="14.4" customHeight="1">
      <c r="B39" s="63"/>
      <c r="C39" s="64"/>
      <c r="D39" s="64"/>
      <c r="E39" s="64"/>
      <c r="F39" s="64"/>
      <c r="G39" s="64"/>
      <c r="H39" s="64"/>
      <c r="I39" s="64"/>
      <c r="J39" s="64"/>
      <c r="K39" s="65"/>
    </row>
    <row r="43" s="1" customFormat="1" ht="6.96" customHeight="1">
      <c r="B43" s="66"/>
      <c r="C43" s="67"/>
      <c r="D43" s="67"/>
      <c r="E43" s="67"/>
      <c r="F43" s="67"/>
      <c r="G43" s="67"/>
      <c r="H43" s="67"/>
      <c r="I43" s="67"/>
      <c r="J43" s="67"/>
      <c r="K43" s="148"/>
    </row>
    <row r="44" s="1" customFormat="1" ht="36.96" customHeight="1">
      <c r="B44" s="42"/>
      <c r="C44" s="32" t="s">
        <v>109</v>
      </c>
      <c r="D44" s="43"/>
      <c r="E44" s="43"/>
      <c r="F44" s="43"/>
      <c r="G44" s="43"/>
      <c r="H44" s="43"/>
      <c r="I44" s="43"/>
      <c r="J44" s="43"/>
      <c r="K44" s="47"/>
    </row>
    <row r="45" s="1" customFormat="1" ht="6.96" customHeight="1">
      <c r="B45" s="42"/>
      <c r="C45" s="43"/>
      <c r="D45" s="43"/>
      <c r="E45" s="43"/>
      <c r="F45" s="43"/>
      <c r="G45" s="43"/>
      <c r="H45" s="43"/>
      <c r="I45" s="43"/>
      <c r="J45" s="43"/>
      <c r="K45" s="47"/>
    </row>
    <row r="46" s="1" customFormat="1" ht="14.4" customHeight="1">
      <c r="B46" s="42"/>
      <c r="C46" s="39" t="s">
        <v>17</v>
      </c>
      <c r="D46" s="43"/>
      <c r="E46" s="43"/>
      <c r="F46" s="43"/>
      <c r="G46" s="43"/>
      <c r="H46" s="43"/>
      <c r="I46" s="43"/>
      <c r="J46" s="43"/>
      <c r="K46" s="47"/>
    </row>
    <row r="47" s="1" customFormat="1" ht="16.5" customHeight="1">
      <c r="B47" s="42"/>
      <c r="C47" s="43"/>
      <c r="D47" s="43"/>
      <c r="E47" s="131" t="str">
        <f>E7</f>
        <v>Skladová hala posypového materiálu v areálu KSÚSV v Pelhřimově</v>
      </c>
      <c r="F47" s="39"/>
      <c r="G47" s="39"/>
      <c r="H47" s="39"/>
      <c r="I47" s="43"/>
      <c r="J47" s="43"/>
      <c r="K47" s="47"/>
    </row>
    <row r="48">
      <c r="B48" s="30"/>
      <c r="C48" s="39" t="s">
        <v>105</v>
      </c>
      <c r="D48" s="31"/>
      <c r="E48" s="31"/>
      <c r="F48" s="31"/>
      <c r="G48" s="31"/>
      <c r="H48" s="31"/>
      <c r="I48" s="31"/>
      <c r="J48" s="31"/>
      <c r="K48" s="33"/>
    </row>
    <row r="49" s="1" customFormat="1" ht="16.5" customHeight="1">
      <c r="B49" s="42"/>
      <c r="C49" s="43"/>
      <c r="D49" s="43"/>
      <c r="E49" s="131" t="s">
        <v>195</v>
      </c>
      <c r="F49" s="43"/>
      <c r="G49" s="43"/>
      <c r="H49" s="43"/>
      <c r="I49" s="43"/>
      <c r="J49" s="43"/>
      <c r="K49" s="47"/>
    </row>
    <row r="50" s="1" customFormat="1" ht="14.4" customHeight="1">
      <c r="B50" s="42"/>
      <c r="C50" s="39" t="s">
        <v>107</v>
      </c>
      <c r="D50" s="43"/>
      <c r="E50" s="43"/>
      <c r="F50" s="43"/>
      <c r="G50" s="43"/>
      <c r="H50" s="43"/>
      <c r="I50" s="43"/>
      <c r="J50" s="43"/>
      <c r="K50" s="47"/>
    </row>
    <row r="51" s="1" customFormat="1" ht="17.25" customHeight="1">
      <c r="B51" s="42"/>
      <c r="C51" s="43"/>
      <c r="D51" s="43"/>
      <c r="E51" s="132" t="str">
        <f>E11</f>
        <v>01 - Architektonicko-stavební řešení</v>
      </c>
      <c r="F51" s="43"/>
      <c r="G51" s="43"/>
      <c r="H51" s="43"/>
      <c r="I51" s="43"/>
      <c r="J51" s="43"/>
      <c r="K51" s="47"/>
    </row>
    <row r="52" s="1" customFormat="1" ht="6.96" customHeight="1">
      <c r="B52" s="42"/>
      <c r="C52" s="43"/>
      <c r="D52" s="43"/>
      <c r="E52" s="43"/>
      <c r="F52" s="43"/>
      <c r="G52" s="43"/>
      <c r="H52" s="43"/>
      <c r="I52" s="43"/>
      <c r="J52" s="43"/>
      <c r="K52" s="47"/>
    </row>
    <row r="53" s="1" customFormat="1" ht="18" customHeight="1">
      <c r="B53" s="42"/>
      <c r="C53" s="39" t="s">
        <v>21</v>
      </c>
      <c r="D53" s="43"/>
      <c r="E53" s="43"/>
      <c r="F53" s="36" t="str">
        <f>F14</f>
        <v>Pelhřimov, areál KSUS - p.p.č. 2413/6</v>
      </c>
      <c r="G53" s="43"/>
      <c r="H53" s="43"/>
      <c r="I53" s="39" t="s">
        <v>23</v>
      </c>
      <c r="J53" s="133" t="str">
        <f>IF(J14="","",J14)</f>
        <v>15. 11. 2017</v>
      </c>
      <c r="K53" s="47"/>
    </row>
    <row r="54" s="1" customFormat="1" ht="6.96" customHeight="1">
      <c r="B54" s="42"/>
      <c r="C54" s="43"/>
      <c r="D54" s="43"/>
      <c r="E54" s="43"/>
      <c r="F54" s="43"/>
      <c r="G54" s="43"/>
      <c r="H54" s="43"/>
      <c r="I54" s="43"/>
      <c r="J54" s="43"/>
      <c r="K54" s="47"/>
    </row>
    <row r="55" s="1" customFormat="1">
      <c r="B55" s="42"/>
      <c r="C55" s="39" t="s">
        <v>25</v>
      </c>
      <c r="D55" s="43"/>
      <c r="E55" s="43"/>
      <c r="F55" s="36" t="str">
        <f>E17</f>
        <v>KSUS Vysočiny, p.o.</v>
      </c>
      <c r="G55" s="43"/>
      <c r="H55" s="43"/>
      <c r="I55" s="39" t="s">
        <v>32</v>
      </c>
      <c r="J55" s="40" t="str">
        <f>E23</f>
        <v>PROJEKT CENTRUM NOVA s.r.o.</v>
      </c>
      <c r="K55" s="47"/>
    </row>
    <row r="56" s="1" customFormat="1" ht="14.4" customHeight="1">
      <c r="B56" s="42"/>
      <c r="C56" s="39" t="s">
        <v>30</v>
      </c>
      <c r="D56" s="43"/>
      <c r="E56" s="43"/>
      <c r="F56" s="36" t="str">
        <f>IF(E20="","",E20)</f>
        <v xml:space="preserve"> </v>
      </c>
      <c r="G56" s="43"/>
      <c r="H56" s="43"/>
      <c r="I56" s="43"/>
      <c r="J56" s="149"/>
      <c r="K56" s="47"/>
    </row>
    <row r="57" s="1" customFormat="1" ht="10.32" customHeight="1">
      <c r="B57" s="42"/>
      <c r="C57" s="43"/>
      <c r="D57" s="43"/>
      <c r="E57" s="43"/>
      <c r="F57" s="43"/>
      <c r="G57" s="43"/>
      <c r="H57" s="43"/>
      <c r="I57" s="43"/>
      <c r="J57" s="43"/>
      <c r="K57" s="47"/>
    </row>
    <row r="58" s="1" customFormat="1" ht="29.28" customHeight="1">
      <c r="B58" s="42"/>
      <c r="C58" s="150" t="s">
        <v>110</v>
      </c>
      <c r="D58" s="142"/>
      <c r="E58" s="142"/>
      <c r="F58" s="142"/>
      <c r="G58" s="142"/>
      <c r="H58" s="142"/>
      <c r="I58" s="142"/>
      <c r="J58" s="151" t="s">
        <v>111</v>
      </c>
      <c r="K58" s="152"/>
    </row>
    <row r="59" s="1" customFormat="1" ht="10.32" customHeight="1">
      <c r="B59" s="42"/>
      <c r="C59" s="43"/>
      <c r="D59" s="43"/>
      <c r="E59" s="43"/>
      <c r="F59" s="43"/>
      <c r="G59" s="43"/>
      <c r="H59" s="43"/>
      <c r="I59" s="43"/>
      <c r="J59" s="43"/>
      <c r="K59" s="47"/>
    </row>
    <row r="60" s="1" customFormat="1" ht="29.28" customHeight="1">
      <c r="B60" s="42"/>
      <c r="C60" s="153" t="s">
        <v>112</v>
      </c>
      <c r="D60" s="43"/>
      <c r="E60" s="43"/>
      <c r="F60" s="43"/>
      <c r="G60" s="43"/>
      <c r="H60" s="43"/>
      <c r="I60" s="43"/>
      <c r="J60" s="139">
        <f>J98</f>
        <v>12327290.57</v>
      </c>
      <c r="K60" s="47"/>
      <c r="AU60" s="26" t="s">
        <v>113</v>
      </c>
    </row>
    <row r="61" s="8" customFormat="1" ht="24.96" customHeight="1">
      <c r="B61" s="154"/>
      <c r="C61" s="155"/>
      <c r="D61" s="156" t="s">
        <v>198</v>
      </c>
      <c r="E61" s="157"/>
      <c r="F61" s="157"/>
      <c r="G61" s="157"/>
      <c r="H61" s="157"/>
      <c r="I61" s="157"/>
      <c r="J61" s="158">
        <f>J99</f>
        <v>8579121.1600000001</v>
      </c>
      <c r="K61" s="159"/>
    </row>
    <row r="62" s="9" customFormat="1" ht="19.92" customHeight="1">
      <c r="B62" s="160"/>
      <c r="C62" s="161"/>
      <c r="D62" s="162" t="s">
        <v>199</v>
      </c>
      <c r="E62" s="163"/>
      <c r="F62" s="163"/>
      <c r="G62" s="163"/>
      <c r="H62" s="163"/>
      <c r="I62" s="163"/>
      <c r="J62" s="164">
        <f>J100</f>
        <v>3458496.1499999999</v>
      </c>
      <c r="K62" s="165"/>
    </row>
    <row r="63" s="9" customFormat="1" ht="19.92" customHeight="1">
      <c r="B63" s="160"/>
      <c r="C63" s="161"/>
      <c r="D63" s="162" t="s">
        <v>200</v>
      </c>
      <c r="E63" s="163"/>
      <c r="F63" s="163"/>
      <c r="G63" s="163"/>
      <c r="H63" s="163"/>
      <c r="I63" s="163"/>
      <c r="J63" s="164">
        <f>J198</f>
        <v>428963.72999999998</v>
      </c>
      <c r="K63" s="165"/>
    </row>
    <row r="64" s="9" customFormat="1" ht="19.92" customHeight="1">
      <c r="B64" s="160"/>
      <c r="C64" s="161"/>
      <c r="D64" s="162" t="s">
        <v>201</v>
      </c>
      <c r="E64" s="163"/>
      <c r="F64" s="163"/>
      <c r="G64" s="163"/>
      <c r="H64" s="163"/>
      <c r="I64" s="163"/>
      <c r="J64" s="164">
        <f>J245</f>
        <v>3185979.6599999997</v>
      </c>
      <c r="K64" s="165"/>
    </row>
    <row r="65" s="9" customFormat="1" ht="19.92" customHeight="1">
      <c r="B65" s="160"/>
      <c r="C65" s="161"/>
      <c r="D65" s="162" t="s">
        <v>202</v>
      </c>
      <c r="E65" s="163"/>
      <c r="F65" s="163"/>
      <c r="G65" s="163"/>
      <c r="H65" s="163"/>
      <c r="I65" s="163"/>
      <c r="J65" s="164">
        <f>J298</f>
        <v>63682.780000000006</v>
      </c>
      <c r="K65" s="165"/>
    </row>
    <row r="66" s="9" customFormat="1" ht="19.92" customHeight="1">
      <c r="B66" s="160"/>
      <c r="C66" s="161"/>
      <c r="D66" s="162" t="s">
        <v>203</v>
      </c>
      <c r="E66" s="163"/>
      <c r="F66" s="163"/>
      <c r="G66" s="163"/>
      <c r="H66" s="163"/>
      <c r="I66" s="163"/>
      <c r="J66" s="164">
        <f>J325</f>
        <v>472327.5</v>
      </c>
      <c r="K66" s="165"/>
    </row>
    <row r="67" s="9" customFormat="1" ht="19.92" customHeight="1">
      <c r="B67" s="160"/>
      <c r="C67" s="161"/>
      <c r="D67" s="162" t="s">
        <v>204</v>
      </c>
      <c r="E67" s="163"/>
      <c r="F67" s="163"/>
      <c r="G67" s="163"/>
      <c r="H67" s="163"/>
      <c r="I67" s="163"/>
      <c r="J67" s="164">
        <f>J347</f>
        <v>29510</v>
      </c>
      <c r="K67" s="165"/>
    </row>
    <row r="68" s="9" customFormat="1" ht="19.92" customHeight="1">
      <c r="B68" s="160"/>
      <c r="C68" s="161"/>
      <c r="D68" s="162" t="s">
        <v>205</v>
      </c>
      <c r="E68" s="163"/>
      <c r="F68" s="163"/>
      <c r="G68" s="163"/>
      <c r="H68" s="163"/>
      <c r="I68" s="163"/>
      <c r="J68" s="164">
        <f>J359</f>
        <v>34524.5</v>
      </c>
      <c r="K68" s="165"/>
    </row>
    <row r="69" s="9" customFormat="1" ht="19.92" customHeight="1">
      <c r="B69" s="160"/>
      <c r="C69" s="161"/>
      <c r="D69" s="162" t="s">
        <v>206</v>
      </c>
      <c r="E69" s="163"/>
      <c r="F69" s="163"/>
      <c r="G69" s="163"/>
      <c r="H69" s="163"/>
      <c r="I69" s="163"/>
      <c r="J69" s="164">
        <f>J377</f>
        <v>135315</v>
      </c>
      <c r="K69" s="165"/>
    </row>
    <row r="70" s="9" customFormat="1" ht="19.92" customHeight="1">
      <c r="B70" s="160"/>
      <c r="C70" s="161"/>
      <c r="D70" s="162" t="s">
        <v>207</v>
      </c>
      <c r="E70" s="163"/>
      <c r="F70" s="163"/>
      <c r="G70" s="163"/>
      <c r="H70" s="163"/>
      <c r="I70" s="163"/>
      <c r="J70" s="164">
        <f>J397</f>
        <v>208407.07000000001</v>
      </c>
      <c r="K70" s="165"/>
    </row>
    <row r="71" s="9" customFormat="1" ht="19.92" customHeight="1">
      <c r="B71" s="160"/>
      <c r="C71" s="161"/>
      <c r="D71" s="162" t="s">
        <v>208</v>
      </c>
      <c r="E71" s="163"/>
      <c r="F71" s="163"/>
      <c r="G71" s="163"/>
      <c r="H71" s="163"/>
      <c r="I71" s="163"/>
      <c r="J71" s="164">
        <f>J411</f>
        <v>561914.77000000002</v>
      </c>
      <c r="K71" s="165"/>
    </row>
    <row r="72" s="8" customFormat="1" ht="24.96" customHeight="1">
      <c r="B72" s="154"/>
      <c r="C72" s="155"/>
      <c r="D72" s="156" t="s">
        <v>209</v>
      </c>
      <c r="E72" s="157"/>
      <c r="F72" s="157"/>
      <c r="G72" s="157"/>
      <c r="H72" s="157"/>
      <c r="I72" s="157"/>
      <c r="J72" s="158">
        <f>J414</f>
        <v>3748169.4099999997</v>
      </c>
      <c r="K72" s="159"/>
    </row>
    <row r="73" s="9" customFormat="1" ht="19.92" customHeight="1">
      <c r="B73" s="160"/>
      <c r="C73" s="161"/>
      <c r="D73" s="162" t="s">
        <v>210</v>
      </c>
      <c r="E73" s="163"/>
      <c r="F73" s="163"/>
      <c r="G73" s="163"/>
      <c r="H73" s="163"/>
      <c r="I73" s="163"/>
      <c r="J73" s="164">
        <f>J415</f>
        <v>276975.67999999999</v>
      </c>
      <c r="K73" s="165"/>
    </row>
    <row r="74" s="9" customFormat="1" ht="19.92" customHeight="1">
      <c r="B74" s="160"/>
      <c r="C74" s="161"/>
      <c r="D74" s="162" t="s">
        <v>211</v>
      </c>
      <c r="E74" s="163"/>
      <c r="F74" s="163"/>
      <c r="G74" s="163"/>
      <c r="H74" s="163"/>
      <c r="I74" s="163"/>
      <c r="J74" s="164">
        <f>J456</f>
        <v>60199.090000000004</v>
      </c>
      <c r="K74" s="165"/>
    </row>
    <row r="75" s="9" customFormat="1" ht="19.92" customHeight="1">
      <c r="B75" s="160"/>
      <c r="C75" s="161"/>
      <c r="D75" s="162" t="s">
        <v>212</v>
      </c>
      <c r="E75" s="163"/>
      <c r="F75" s="163"/>
      <c r="G75" s="163"/>
      <c r="H75" s="163"/>
      <c r="I75" s="163"/>
      <c r="J75" s="164">
        <f>J473</f>
        <v>3355151.6799999997</v>
      </c>
      <c r="K75" s="165"/>
    </row>
    <row r="76" s="9" customFormat="1" ht="19.92" customHeight="1">
      <c r="B76" s="160"/>
      <c r="C76" s="161"/>
      <c r="D76" s="162" t="s">
        <v>213</v>
      </c>
      <c r="E76" s="163"/>
      <c r="F76" s="163"/>
      <c r="G76" s="163"/>
      <c r="H76" s="163"/>
      <c r="I76" s="163"/>
      <c r="J76" s="164">
        <f>J503</f>
        <v>55842.959999999999</v>
      </c>
      <c r="K76" s="165"/>
    </row>
    <row r="77" s="1" customFormat="1" ht="21.84" customHeight="1">
      <c r="B77" s="42"/>
      <c r="C77" s="43"/>
      <c r="D77" s="43"/>
      <c r="E77" s="43"/>
      <c r="F77" s="43"/>
      <c r="G77" s="43"/>
      <c r="H77" s="43"/>
      <c r="I77" s="43"/>
      <c r="J77" s="43"/>
      <c r="K77" s="47"/>
    </row>
    <row r="78" s="1" customFormat="1" ht="6.96" customHeight="1">
      <c r="B78" s="63"/>
      <c r="C78" s="64"/>
      <c r="D78" s="64"/>
      <c r="E78" s="64"/>
      <c r="F78" s="64"/>
      <c r="G78" s="64"/>
      <c r="H78" s="64"/>
      <c r="I78" s="64"/>
      <c r="J78" s="64"/>
      <c r="K78" s="65"/>
    </row>
    <row r="82" s="1" customFormat="1" ht="6.96" customHeight="1">
      <c r="B82" s="66"/>
      <c r="C82" s="67"/>
      <c r="D82" s="67"/>
      <c r="E82" s="67"/>
      <c r="F82" s="67"/>
      <c r="G82" s="67"/>
      <c r="H82" s="67"/>
      <c r="I82" s="67"/>
      <c r="J82" s="67"/>
      <c r="K82" s="67"/>
      <c r="L82" s="42"/>
    </row>
    <row r="83" s="1" customFormat="1" ht="36.96" customHeight="1">
      <c r="B83" s="42"/>
      <c r="C83" s="68" t="s">
        <v>116</v>
      </c>
      <c r="L83" s="42"/>
    </row>
    <row r="84" s="1" customFormat="1" ht="6.96" customHeight="1">
      <c r="B84" s="42"/>
      <c r="L84" s="42"/>
    </row>
    <row r="85" s="1" customFormat="1" ht="14.4" customHeight="1">
      <c r="B85" s="42"/>
      <c r="C85" s="70" t="s">
        <v>17</v>
      </c>
      <c r="L85" s="42"/>
    </row>
    <row r="86" s="1" customFormat="1" ht="16.5" customHeight="1">
      <c r="B86" s="42"/>
      <c r="E86" s="166" t="str">
        <f>E7</f>
        <v>Skladová hala posypového materiálu v areálu KSÚSV v Pelhřimově</v>
      </c>
      <c r="F86" s="70"/>
      <c r="G86" s="70"/>
      <c r="H86" s="70"/>
      <c r="L86" s="42"/>
    </row>
    <row r="87">
      <c r="B87" s="30"/>
      <c r="C87" s="70" t="s">
        <v>105</v>
      </c>
      <c r="L87" s="30"/>
    </row>
    <row r="88" s="1" customFormat="1" ht="16.5" customHeight="1">
      <c r="B88" s="42"/>
      <c r="E88" s="166" t="s">
        <v>195</v>
      </c>
      <c r="F88" s="1"/>
      <c r="G88" s="1"/>
      <c r="H88" s="1"/>
      <c r="L88" s="42"/>
    </row>
    <row r="89" s="1" customFormat="1" ht="14.4" customHeight="1">
      <c r="B89" s="42"/>
      <c r="C89" s="70" t="s">
        <v>107</v>
      </c>
      <c r="L89" s="42"/>
    </row>
    <row r="90" s="1" customFormat="1" ht="17.25" customHeight="1">
      <c r="B90" s="42"/>
      <c r="E90" s="73" t="str">
        <f>E11</f>
        <v>01 - Architektonicko-stavební řešení</v>
      </c>
      <c r="F90" s="1"/>
      <c r="G90" s="1"/>
      <c r="H90" s="1"/>
      <c r="L90" s="42"/>
    </row>
    <row r="91" s="1" customFormat="1" ht="6.96" customHeight="1">
      <c r="B91" s="42"/>
      <c r="L91" s="42"/>
    </row>
    <row r="92" s="1" customFormat="1" ht="18" customHeight="1">
      <c r="B92" s="42"/>
      <c r="C92" s="70" t="s">
        <v>21</v>
      </c>
      <c r="F92" s="167" t="str">
        <f>F14</f>
        <v>Pelhřimov, areál KSUS - p.p.č. 2413/6</v>
      </c>
      <c r="I92" s="70" t="s">
        <v>23</v>
      </c>
      <c r="J92" s="75" t="str">
        <f>IF(J14="","",J14)</f>
        <v>15. 11. 2017</v>
      </c>
      <c r="L92" s="42"/>
    </row>
    <row r="93" s="1" customFormat="1" ht="6.96" customHeight="1">
      <c r="B93" s="42"/>
      <c r="L93" s="42"/>
    </row>
    <row r="94" s="1" customFormat="1">
      <c r="B94" s="42"/>
      <c r="C94" s="70" t="s">
        <v>25</v>
      </c>
      <c r="F94" s="167" t="str">
        <f>E17</f>
        <v>KSUS Vysočiny, p.o.</v>
      </c>
      <c r="I94" s="70" t="s">
        <v>32</v>
      </c>
      <c r="J94" s="167" t="str">
        <f>E23</f>
        <v>PROJEKT CENTRUM NOVA s.r.o.</v>
      </c>
      <c r="L94" s="42"/>
    </row>
    <row r="95" s="1" customFormat="1" ht="14.4" customHeight="1">
      <c r="B95" s="42"/>
      <c r="C95" s="70" t="s">
        <v>30</v>
      </c>
      <c r="F95" s="167" t="str">
        <f>IF(E20="","",E20)</f>
        <v xml:space="preserve"> </v>
      </c>
      <c r="L95" s="42"/>
    </row>
    <row r="96" s="1" customFormat="1" ht="10.32" customHeight="1">
      <c r="B96" s="42"/>
      <c r="L96" s="42"/>
    </row>
    <row r="97" s="10" customFormat="1" ht="29.28" customHeight="1">
      <c r="B97" s="168"/>
      <c r="C97" s="169" t="s">
        <v>117</v>
      </c>
      <c r="D97" s="170" t="s">
        <v>58</v>
      </c>
      <c r="E97" s="170" t="s">
        <v>54</v>
      </c>
      <c r="F97" s="170" t="s">
        <v>118</v>
      </c>
      <c r="G97" s="170" t="s">
        <v>119</v>
      </c>
      <c r="H97" s="170" t="s">
        <v>120</v>
      </c>
      <c r="I97" s="170" t="s">
        <v>121</v>
      </c>
      <c r="J97" s="170" t="s">
        <v>111</v>
      </c>
      <c r="K97" s="171" t="s">
        <v>122</v>
      </c>
      <c r="L97" s="168"/>
      <c r="M97" s="88" t="s">
        <v>123</v>
      </c>
      <c r="N97" s="89" t="s">
        <v>43</v>
      </c>
      <c r="O97" s="89" t="s">
        <v>124</v>
      </c>
      <c r="P97" s="89" t="s">
        <v>125</v>
      </c>
      <c r="Q97" s="89" t="s">
        <v>126</v>
      </c>
      <c r="R97" s="89" t="s">
        <v>127</v>
      </c>
      <c r="S97" s="89" t="s">
        <v>128</v>
      </c>
      <c r="T97" s="90" t="s">
        <v>129</v>
      </c>
    </row>
    <row r="98" s="1" customFormat="1" ht="29.28" customHeight="1">
      <c r="B98" s="42"/>
      <c r="C98" s="92" t="s">
        <v>112</v>
      </c>
      <c r="J98" s="172">
        <f>BK98</f>
        <v>12327290.57</v>
      </c>
      <c r="L98" s="42"/>
      <c r="M98" s="91"/>
      <c r="N98" s="78"/>
      <c r="O98" s="78"/>
      <c r="P98" s="173">
        <f>P99+P414</f>
        <v>4250.3301949999995</v>
      </c>
      <c r="Q98" s="78"/>
      <c r="R98" s="173">
        <f>R99+R414</f>
        <v>2235.8055308467801</v>
      </c>
      <c r="S98" s="78"/>
      <c r="T98" s="174">
        <f>T99+T414</f>
        <v>437.63799999999998</v>
      </c>
      <c r="AT98" s="26" t="s">
        <v>72</v>
      </c>
      <c r="AU98" s="26" t="s">
        <v>113</v>
      </c>
      <c r="BK98" s="175">
        <f>BK99+BK414</f>
        <v>12327290.57</v>
      </c>
    </row>
    <row r="99" s="11" customFormat="1" ht="37.44" customHeight="1">
      <c r="B99" s="176"/>
      <c r="D99" s="177" t="s">
        <v>72</v>
      </c>
      <c r="E99" s="178" t="s">
        <v>214</v>
      </c>
      <c r="F99" s="178" t="s">
        <v>215</v>
      </c>
      <c r="J99" s="179">
        <f>BK99</f>
        <v>8579121.1600000001</v>
      </c>
      <c r="L99" s="176"/>
      <c r="M99" s="180"/>
      <c r="N99" s="181"/>
      <c r="O99" s="181"/>
      <c r="P99" s="182">
        <f>P100+P198+P245+P298+P325+P347+P359+P377+P397+P411</f>
        <v>3457.7284589999999</v>
      </c>
      <c r="Q99" s="181"/>
      <c r="R99" s="182">
        <f>R100+R198+R245+R298+R325+R347+R359+R377+R397+R411</f>
        <v>2221.0585435067801</v>
      </c>
      <c r="S99" s="181"/>
      <c r="T99" s="183">
        <f>T100+T198+T245+T298+T325+T347+T359+T377+T397+T411</f>
        <v>437.63799999999998</v>
      </c>
      <c r="AR99" s="177" t="s">
        <v>79</v>
      </c>
      <c r="AT99" s="184" t="s">
        <v>72</v>
      </c>
      <c r="AU99" s="184" t="s">
        <v>73</v>
      </c>
      <c r="AY99" s="177" t="s">
        <v>133</v>
      </c>
      <c r="BK99" s="185">
        <f>BK100+BK198+BK245+BK298+BK325+BK347+BK359+BK377+BK397+BK411</f>
        <v>8579121.1600000001</v>
      </c>
    </row>
    <row r="100" s="11" customFormat="1" ht="19.92" customHeight="1">
      <c r="B100" s="176"/>
      <c r="D100" s="177" t="s">
        <v>72</v>
      </c>
      <c r="E100" s="186" t="s">
        <v>79</v>
      </c>
      <c r="F100" s="186" t="s">
        <v>216</v>
      </c>
      <c r="J100" s="187">
        <f>BK100</f>
        <v>3458496.1499999999</v>
      </c>
      <c r="L100" s="176"/>
      <c r="M100" s="180"/>
      <c r="N100" s="181"/>
      <c r="O100" s="181"/>
      <c r="P100" s="182">
        <f>SUM(P101:P197)</f>
        <v>2037.201</v>
      </c>
      <c r="Q100" s="181"/>
      <c r="R100" s="182">
        <f>SUM(R101:R197)</f>
        <v>0.01125</v>
      </c>
      <c r="S100" s="181"/>
      <c r="T100" s="183">
        <f>SUM(T101:T197)</f>
        <v>395.428</v>
      </c>
      <c r="AR100" s="177" t="s">
        <v>79</v>
      </c>
      <c r="AT100" s="184" t="s">
        <v>72</v>
      </c>
      <c r="AU100" s="184" t="s">
        <v>79</v>
      </c>
      <c r="AY100" s="177" t="s">
        <v>133</v>
      </c>
      <c r="BK100" s="185">
        <f>SUM(BK101:BK197)</f>
        <v>3458496.1499999999</v>
      </c>
    </row>
    <row r="101" s="1" customFormat="1" ht="16.5" customHeight="1">
      <c r="B101" s="188"/>
      <c r="C101" s="189" t="s">
        <v>79</v>
      </c>
      <c r="D101" s="189" t="s">
        <v>135</v>
      </c>
      <c r="E101" s="190" t="s">
        <v>217</v>
      </c>
      <c r="F101" s="191" t="s">
        <v>218</v>
      </c>
      <c r="G101" s="192" t="s">
        <v>219</v>
      </c>
      <c r="H101" s="193">
        <v>4</v>
      </c>
      <c r="I101" s="194">
        <v>3000</v>
      </c>
      <c r="J101" s="194">
        <f>ROUND(I101*H101,2)</f>
        <v>12000</v>
      </c>
      <c r="K101" s="191" t="s">
        <v>5</v>
      </c>
      <c r="L101" s="42"/>
      <c r="M101" s="195" t="s">
        <v>5</v>
      </c>
      <c r="N101" s="196" t="s">
        <v>44</v>
      </c>
      <c r="O101" s="197">
        <v>0</v>
      </c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26" t="s">
        <v>132</v>
      </c>
      <c r="AT101" s="26" t="s">
        <v>135</v>
      </c>
      <c r="AU101" s="26" t="s">
        <v>81</v>
      </c>
      <c r="AY101" s="26" t="s">
        <v>133</v>
      </c>
      <c r="BE101" s="199">
        <f>IF(N101="základní",J101,0)</f>
        <v>12000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26" t="s">
        <v>79</v>
      </c>
      <c r="BK101" s="199">
        <f>ROUND(I101*H101,2)</f>
        <v>12000</v>
      </c>
      <c r="BL101" s="26" t="s">
        <v>132</v>
      </c>
      <c r="BM101" s="26" t="s">
        <v>220</v>
      </c>
    </row>
    <row r="102" s="1" customFormat="1">
      <c r="B102" s="42"/>
      <c r="D102" s="200" t="s">
        <v>140</v>
      </c>
      <c r="F102" s="201" t="s">
        <v>218</v>
      </c>
      <c r="L102" s="42"/>
      <c r="M102" s="202"/>
      <c r="N102" s="43"/>
      <c r="O102" s="43"/>
      <c r="P102" s="43"/>
      <c r="Q102" s="43"/>
      <c r="R102" s="43"/>
      <c r="S102" s="43"/>
      <c r="T102" s="81"/>
      <c r="AT102" s="26" t="s">
        <v>140</v>
      </c>
      <c r="AU102" s="26" t="s">
        <v>81</v>
      </c>
    </row>
    <row r="103" s="1" customFormat="1" ht="16.5" customHeight="1">
      <c r="B103" s="188"/>
      <c r="C103" s="189" t="s">
        <v>81</v>
      </c>
      <c r="D103" s="189" t="s">
        <v>135</v>
      </c>
      <c r="E103" s="190" t="s">
        <v>221</v>
      </c>
      <c r="F103" s="191" t="s">
        <v>222</v>
      </c>
      <c r="G103" s="192" t="s">
        <v>223</v>
      </c>
      <c r="H103" s="193">
        <v>143</v>
      </c>
      <c r="I103" s="194">
        <v>82.799999999999997</v>
      </c>
      <c r="J103" s="194">
        <f>ROUND(I103*H103,2)</f>
        <v>11840.4</v>
      </c>
      <c r="K103" s="191" t="s">
        <v>224</v>
      </c>
      <c r="L103" s="42"/>
      <c r="M103" s="195" t="s">
        <v>5</v>
      </c>
      <c r="N103" s="196" t="s">
        <v>44</v>
      </c>
      <c r="O103" s="197">
        <v>0.182</v>
      </c>
      <c r="P103" s="197">
        <f>O103*H103</f>
        <v>26.026</v>
      </c>
      <c r="Q103" s="197">
        <v>0</v>
      </c>
      <c r="R103" s="197">
        <f>Q103*H103</f>
        <v>0</v>
      </c>
      <c r="S103" s="197">
        <v>0.316</v>
      </c>
      <c r="T103" s="198">
        <f>S103*H103</f>
        <v>45.188000000000002</v>
      </c>
      <c r="AR103" s="26" t="s">
        <v>132</v>
      </c>
      <c r="AT103" s="26" t="s">
        <v>135</v>
      </c>
      <c r="AU103" s="26" t="s">
        <v>81</v>
      </c>
      <c r="AY103" s="26" t="s">
        <v>133</v>
      </c>
      <c r="BE103" s="199">
        <f>IF(N103="základní",J103,0)</f>
        <v>11840.4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26" t="s">
        <v>79</v>
      </c>
      <c r="BK103" s="199">
        <f>ROUND(I103*H103,2)</f>
        <v>11840.4</v>
      </c>
      <c r="BL103" s="26" t="s">
        <v>132</v>
      </c>
      <c r="BM103" s="26" t="s">
        <v>225</v>
      </c>
    </row>
    <row r="104" s="1" customFormat="1">
      <c r="B104" s="42"/>
      <c r="D104" s="200" t="s">
        <v>140</v>
      </c>
      <c r="F104" s="201" t="s">
        <v>226</v>
      </c>
      <c r="L104" s="42"/>
      <c r="M104" s="202"/>
      <c r="N104" s="43"/>
      <c r="O104" s="43"/>
      <c r="P104" s="43"/>
      <c r="Q104" s="43"/>
      <c r="R104" s="43"/>
      <c r="S104" s="43"/>
      <c r="T104" s="81"/>
      <c r="AT104" s="26" t="s">
        <v>140</v>
      </c>
      <c r="AU104" s="26" t="s">
        <v>81</v>
      </c>
    </row>
    <row r="105" s="12" customFormat="1">
      <c r="B105" s="206"/>
      <c r="D105" s="200" t="s">
        <v>227</v>
      </c>
      <c r="E105" s="207" t="s">
        <v>5</v>
      </c>
      <c r="F105" s="208" t="s">
        <v>228</v>
      </c>
      <c r="H105" s="207" t="s">
        <v>5</v>
      </c>
      <c r="L105" s="206"/>
      <c r="M105" s="209"/>
      <c r="N105" s="210"/>
      <c r="O105" s="210"/>
      <c r="P105" s="210"/>
      <c r="Q105" s="210"/>
      <c r="R105" s="210"/>
      <c r="S105" s="210"/>
      <c r="T105" s="211"/>
      <c r="AT105" s="207" t="s">
        <v>227</v>
      </c>
      <c r="AU105" s="207" t="s">
        <v>81</v>
      </c>
      <c r="AV105" s="12" t="s">
        <v>79</v>
      </c>
      <c r="AW105" s="12" t="s">
        <v>36</v>
      </c>
      <c r="AX105" s="12" t="s">
        <v>73</v>
      </c>
      <c r="AY105" s="207" t="s">
        <v>133</v>
      </c>
    </row>
    <row r="106" s="13" customFormat="1">
      <c r="B106" s="212"/>
      <c r="D106" s="200" t="s">
        <v>227</v>
      </c>
      <c r="E106" s="213" t="s">
        <v>5</v>
      </c>
      <c r="F106" s="214" t="s">
        <v>229</v>
      </c>
      <c r="H106" s="215">
        <v>143</v>
      </c>
      <c r="L106" s="212"/>
      <c r="M106" s="216"/>
      <c r="N106" s="217"/>
      <c r="O106" s="217"/>
      <c r="P106" s="217"/>
      <c r="Q106" s="217"/>
      <c r="R106" s="217"/>
      <c r="S106" s="217"/>
      <c r="T106" s="218"/>
      <c r="AT106" s="213" t="s">
        <v>227</v>
      </c>
      <c r="AU106" s="213" t="s">
        <v>81</v>
      </c>
      <c r="AV106" s="13" t="s">
        <v>81</v>
      </c>
      <c r="AW106" s="13" t="s">
        <v>36</v>
      </c>
      <c r="AX106" s="13" t="s">
        <v>73</v>
      </c>
      <c r="AY106" s="213" t="s">
        <v>133</v>
      </c>
    </row>
    <row r="107" s="14" customFormat="1">
      <c r="B107" s="219"/>
      <c r="D107" s="200" t="s">
        <v>227</v>
      </c>
      <c r="E107" s="220" t="s">
        <v>5</v>
      </c>
      <c r="F107" s="221" t="s">
        <v>230</v>
      </c>
      <c r="H107" s="222">
        <v>143</v>
      </c>
      <c r="L107" s="219"/>
      <c r="M107" s="223"/>
      <c r="N107" s="224"/>
      <c r="O107" s="224"/>
      <c r="P107" s="224"/>
      <c r="Q107" s="224"/>
      <c r="R107" s="224"/>
      <c r="S107" s="224"/>
      <c r="T107" s="225"/>
      <c r="AT107" s="220" t="s">
        <v>227</v>
      </c>
      <c r="AU107" s="220" t="s">
        <v>81</v>
      </c>
      <c r="AV107" s="14" t="s">
        <v>132</v>
      </c>
      <c r="AW107" s="14" t="s">
        <v>36</v>
      </c>
      <c r="AX107" s="14" t="s">
        <v>79</v>
      </c>
      <c r="AY107" s="220" t="s">
        <v>133</v>
      </c>
    </row>
    <row r="108" s="1" customFormat="1" ht="16.5" customHeight="1">
      <c r="B108" s="188"/>
      <c r="C108" s="189" t="s">
        <v>146</v>
      </c>
      <c r="D108" s="189" t="s">
        <v>135</v>
      </c>
      <c r="E108" s="190" t="s">
        <v>231</v>
      </c>
      <c r="F108" s="191" t="s">
        <v>232</v>
      </c>
      <c r="G108" s="192" t="s">
        <v>223</v>
      </c>
      <c r="H108" s="193">
        <v>796</v>
      </c>
      <c r="I108" s="194">
        <v>45</v>
      </c>
      <c r="J108" s="194">
        <f>ROUND(I108*H108,2)</f>
        <v>35820</v>
      </c>
      <c r="K108" s="191" t="s">
        <v>224</v>
      </c>
      <c r="L108" s="42"/>
      <c r="M108" s="195" t="s">
        <v>5</v>
      </c>
      <c r="N108" s="196" t="s">
        <v>44</v>
      </c>
      <c r="O108" s="197">
        <v>0.119</v>
      </c>
      <c r="P108" s="197">
        <f>O108*H108</f>
        <v>94.72399999999999</v>
      </c>
      <c r="Q108" s="197">
        <v>0</v>
      </c>
      <c r="R108" s="197">
        <f>Q108*H108</f>
        <v>0</v>
      </c>
      <c r="S108" s="197">
        <v>0.44</v>
      </c>
      <c r="T108" s="198">
        <f>S108*H108</f>
        <v>350.24000000000001</v>
      </c>
      <c r="AR108" s="26" t="s">
        <v>132</v>
      </c>
      <c r="AT108" s="26" t="s">
        <v>135</v>
      </c>
      <c r="AU108" s="26" t="s">
        <v>81</v>
      </c>
      <c r="AY108" s="26" t="s">
        <v>133</v>
      </c>
      <c r="BE108" s="199">
        <f>IF(N108="základní",J108,0)</f>
        <v>35820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26" t="s">
        <v>79</v>
      </c>
      <c r="BK108" s="199">
        <f>ROUND(I108*H108,2)</f>
        <v>35820</v>
      </c>
      <c r="BL108" s="26" t="s">
        <v>132</v>
      </c>
      <c r="BM108" s="26" t="s">
        <v>233</v>
      </c>
    </row>
    <row r="109" s="1" customFormat="1">
      <c r="B109" s="42"/>
      <c r="D109" s="200" t="s">
        <v>140</v>
      </c>
      <c r="F109" s="201" t="s">
        <v>234</v>
      </c>
      <c r="L109" s="42"/>
      <c r="M109" s="202"/>
      <c r="N109" s="43"/>
      <c r="O109" s="43"/>
      <c r="P109" s="43"/>
      <c r="Q109" s="43"/>
      <c r="R109" s="43"/>
      <c r="S109" s="43"/>
      <c r="T109" s="81"/>
      <c r="AT109" s="26" t="s">
        <v>140</v>
      </c>
      <c r="AU109" s="26" t="s">
        <v>81</v>
      </c>
    </row>
    <row r="110" s="13" customFormat="1">
      <c r="B110" s="212"/>
      <c r="D110" s="200" t="s">
        <v>227</v>
      </c>
      <c r="E110" s="213" t="s">
        <v>5</v>
      </c>
      <c r="F110" s="214" t="s">
        <v>235</v>
      </c>
      <c r="H110" s="215">
        <v>286</v>
      </c>
      <c r="L110" s="212"/>
      <c r="M110" s="216"/>
      <c r="N110" s="217"/>
      <c r="O110" s="217"/>
      <c r="P110" s="217"/>
      <c r="Q110" s="217"/>
      <c r="R110" s="217"/>
      <c r="S110" s="217"/>
      <c r="T110" s="218"/>
      <c r="AT110" s="213" t="s">
        <v>227</v>
      </c>
      <c r="AU110" s="213" t="s">
        <v>81</v>
      </c>
      <c r="AV110" s="13" t="s">
        <v>81</v>
      </c>
      <c r="AW110" s="13" t="s">
        <v>36</v>
      </c>
      <c r="AX110" s="13" t="s">
        <v>73</v>
      </c>
      <c r="AY110" s="213" t="s">
        <v>133</v>
      </c>
    </row>
    <row r="111" s="13" customFormat="1">
      <c r="B111" s="212"/>
      <c r="D111" s="200" t="s">
        <v>227</v>
      </c>
      <c r="E111" s="213" t="s">
        <v>5</v>
      </c>
      <c r="F111" s="214" t="s">
        <v>236</v>
      </c>
      <c r="H111" s="215">
        <v>510</v>
      </c>
      <c r="L111" s="212"/>
      <c r="M111" s="216"/>
      <c r="N111" s="217"/>
      <c r="O111" s="217"/>
      <c r="P111" s="217"/>
      <c r="Q111" s="217"/>
      <c r="R111" s="217"/>
      <c r="S111" s="217"/>
      <c r="T111" s="218"/>
      <c r="AT111" s="213" t="s">
        <v>227</v>
      </c>
      <c r="AU111" s="213" t="s">
        <v>81</v>
      </c>
      <c r="AV111" s="13" t="s">
        <v>81</v>
      </c>
      <c r="AW111" s="13" t="s">
        <v>36</v>
      </c>
      <c r="AX111" s="13" t="s">
        <v>73</v>
      </c>
      <c r="AY111" s="213" t="s">
        <v>133</v>
      </c>
    </row>
    <row r="112" s="14" customFormat="1">
      <c r="B112" s="219"/>
      <c r="D112" s="200" t="s">
        <v>227</v>
      </c>
      <c r="E112" s="220" t="s">
        <v>5</v>
      </c>
      <c r="F112" s="221" t="s">
        <v>230</v>
      </c>
      <c r="H112" s="222">
        <v>796</v>
      </c>
      <c r="L112" s="219"/>
      <c r="M112" s="223"/>
      <c r="N112" s="224"/>
      <c r="O112" s="224"/>
      <c r="P112" s="224"/>
      <c r="Q112" s="224"/>
      <c r="R112" s="224"/>
      <c r="S112" s="224"/>
      <c r="T112" s="225"/>
      <c r="AT112" s="220" t="s">
        <v>227</v>
      </c>
      <c r="AU112" s="220" t="s">
        <v>81</v>
      </c>
      <c r="AV112" s="14" t="s">
        <v>132</v>
      </c>
      <c r="AW112" s="14" t="s">
        <v>36</v>
      </c>
      <c r="AX112" s="14" t="s">
        <v>79</v>
      </c>
      <c r="AY112" s="220" t="s">
        <v>133</v>
      </c>
    </row>
    <row r="113" s="1" customFormat="1" ht="16.5" customHeight="1">
      <c r="B113" s="188"/>
      <c r="C113" s="189" t="s">
        <v>132</v>
      </c>
      <c r="D113" s="189" t="s">
        <v>135</v>
      </c>
      <c r="E113" s="190" t="s">
        <v>237</v>
      </c>
      <c r="F113" s="191" t="s">
        <v>238</v>
      </c>
      <c r="G113" s="192" t="s">
        <v>239</v>
      </c>
      <c r="H113" s="193">
        <v>2130</v>
      </c>
      <c r="I113" s="194">
        <v>50.200000000000003</v>
      </c>
      <c r="J113" s="194">
        <f>ROUND(I113*H113,2)</f>
        <v>106926</v>
      </c>
      <c r="K113" s="191" t="s">
        <v>224</v>
      </c>
      <c r="L113" s="42"/>
      <c r="M113" s="195" t="s">
        <v>5</v>
      </c>
      <c r="N113" s="196" t="s">
        <v>44</v>
      </c>
      <c r="O113" s="197">
        <v>0.11700000000000001</v>
      </c>
      <c r="P113" s="197">
        <f>O113*H113</f>
        <v>249.21000000000001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26" t="s">
        <v>132</v>
      </c>
      <c r="AT113" s="26" t="s">
        <v>135</v>
      </c>
      <c r="AU113" s="26" t="s">
        <v>81</v>
      </c>
      <c r="AY113" s="26" t="s">
        <v>133</v>
      </c>
      <c r="BE113" s="199">
        <f>IF(N113="základní",J113,0)</f>
        <v>106926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26" t="s">
        <v>79</v>
      </c>
      <c r="BK113" s="199">
        <f>ROUND(I113*H113,2)</f>
        <v>106926</v>
      </c>
      <c r="BL113" s="26" t="s">
        <v>132</v>
      </c>
      <c r="BM113" s="26" t="s">
        <v>240</v>
      </c>
    </row>
    <row r="114" s="1" customFormat="1">
      <c r="B114" s="42"/>
      <c r="D114" s="200" t="s">
        <v>140</v>
      </c>
      <c r="F114" s="201" t="s">
        <v>241</v>
      </c>
      <c r="L114" s="42"/>
      <c r="M114" s="202"/>
      <c r="N114" s="43"/>
      <c r="O114" s="43"/>
      <c r="P114" s="43"/>
      <c r="Q114" s="43"/>
      <c r="R114" s="43"/>
      <c r="S114" s="43"/>
      <c r="T114" s="81"/>
      <c r="AT114" s="26" t="s">
        <v>140</v>
      </c>
      <c r="AU114" s="26" t="s">
        <v>81</v>
      </c>
    </row>
    <row r="115" s="13" customFormat="1">
      <c r="B115" s="212"/>
      <c r="D115" s="200" t="s">
        <v>227</v>
      </c>
      <c r="E115" s="213" t="s">
        <v>5</v>
      </c>
      <c r="F115" s="214" t="s">
        <v>242</v>
      </c>
      <c r="H115" s="215">
        <v>2130</v>
      </c>
      <c r="L115" s="212"/>
      <c r="M115" s="216"/>
      <c r="N115" s="217"/>
      <c r="O115" s="217"/>
      <c r="P115" s="217"/>
      <c r="Q115" s="217"/>
      <c r="R115" s="217"/>
      <c r="S115" s="217"/>
      <c r="T115" s="218"/>
      <c r="AT115" s="213" t="s">
        <v>227</v>
      </c>
      <c r="AU115" s="213" t="s">
        <v>81</v>
      </c>
      <c r="AV115" s="13" t="s">
        <v>81</v>
      </c>
      <c r="AW115" s="13" t="s">
        <v>36</v>
      </c>
      <c r="AX115" s="13" t="s">
        <v>73</v>
      </c>
      <c r="AY115" s="213" t="s">
        <v>133</v>
      </c>
    </row>
    <row r="116" s="14" customFormat="1">
      <c r="B116" s="219"/>
      <c r="D116" s="200" t="s">
        <v>227</v>
      </c>
      <c r="E116" s="220" t="s">
        <v>5</v>
      </c>
      <c r="F116" s="221" t="s">
        <v>230</v>
      </c>
      <c r="H116" s="222">
        <v>2130</v>
      </c>
      <c r="L116" s="219"/>
      <c r="M116" s="223"/>
      <c r="N116" s="224"/>
      <c r="O116" s="224"/>
      <c r="P116" s="224"/>
      <c r="Q116" s="224"/>
      <c r="R116" s="224"/>
      <c r="S116" s="224"/>
      <c r="T116" s="225"/>
      <c r="AT116" s="220" t="s">
        <v>227</v>
      </c>
      <c r="AU116" s="220" t="s">
        <v>81</v>
      </c>
      <c r="AV116" s="14" t="s">
        <v>132</v>
      </c>
      <c r="AW116" s="14" t="s">
        <v>36</v>
      </c>
      <c r="AX116" s="14" t="s">
        <v>79</v>
      </c>
      <c r="AY116" s="220" t="s">
        <v>133</v>
      </c>
    </row>
    <row r="117" s="1" customFormat="1" ht="16.5" customHeight="1">
      <c r="B117" s="188"/>
      <c r="C117" s="189" t="s">
        <v>155</v>
      </c>
      <c r="D117" s="189" t="s">
        <v>135</v>
      </c>
      <c r="E117" s="190" t="s">
        <v>243</v>
      </c>
      <c r="F117" s="191" t="s">
        <v>244</v>
      </c>
      <c r="G117" s="192" t="s">
        <v>239</v>
      </c>
      <c r="H117" s="193">
        <v>2130</v>
      </c>
      <c r="I117" s="194">
        <v>88.799999999999997</v>
      </c>
      <c r="J117" s="194">
        <f>ROUND(I117*H117,2)</f>
        <v>189144</v>
      </c>
      <c r="K117" s="191" t="s">
        <v>224</v>
      </c>
      <c r="L117" s="42"/>
      <c r="M117" s="195" t="s">
        <v>5</v>
      </c>
      <c r="N117" s="196" t="s">
        <v>44</v>
      </c>
      <c r="O117" s="197">
        <v>0.157</v>
      </c>
      <c r="P117" s="197">
        <f>O117*H117</f>
        <v>334.41000000000003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AR117" s="26" t="s">
        <v>132</v>
      </c>
      <c r="AT117" s="26" t="s">
        <v>135</v>
      </c>
      <c r="AU117" s="26" t="s">
        <v>81</v>
      </c>
      <c r="AY117" s="26" t="s">
        <v>133</v>
      </c>
      <c r="BE117" s="199">
        <f>IF(N117="základní",J117,0)</f>
        <v>189144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26" t="s">
        <v>79</v>
      </c>
      <c r="BK117" s="199">
        <f>ROUND(I117*H117,2)</f>
        <v>189144</v>
      </c>
      <c r="BL117" s="26" t="s">
        <v>132</v>
      </c>
      <c r="BM117" s="26" t="s">
        <v>245</v>
      </c>
    </row>
    <row r="118" s="1" customFormat="1">
      <c r="B118" s="42"/>
      <c r="D118" s="200" t="s">
        <v>140</v>
      </c>
      <c r="F118" s="201" t="s">
        <v>246</v>
      </c>
      <c r="L118" s="42"/>
      <c r="M118" s="202"/>
      <c r="N118" s="43"/>
      <c r="O118" s="43"/>
      <c r="P118" s="43"/>
      <c r="Q118" s="43"/>
      <c r="R118" s="43"/>
      <c r="S118" s="43"/>
      <c r="T118" s="81"/>
      <c r="AT118" s="26" t="s">
        <v>140</v>
      </c>
      <c r="AU118" s="26" t="s">
        <v>81</v>
      </c>
    </row>
    <row r="119" s="13" customFormat="1">
      <c r="B119" s="212"/>
      <c r="D119" s="200" t="s">
        <v>227</v>
      </c>
      <c r="E119" s="213" t="s">
        <v>5</v>
      </c>
      <c r="F119" s="214" t="s">
        <v>242</v>
      </c>
      <c r="H119" s="215">
        <v>2130</v>
      </c>
      <c r="L119" s="212"/>
      <c r="M119" s="216"/>
      <c r="N119" s="217"/>
      <c r="O119" s="217"/>
      <c r="P119" s="217"/>
      <c r="Q119" s="217"/>
      <c r="R119" s="217"/>
      <c r="S119" s="217"/>
      <c r="T119" s="218"/>
      <c r="AT119" s="213" t="s">
        <v>227</v>
      </c>
      <c r="AU119" s="213" t="s">
        <v>81</v>
      </c>
      <c r="AV119" s="13" t="s">
        <v>81</v>
      </c>
      <c r="AW119" s="13" t="s">
        <v>36</v>
      </c>
      <c r="AX119" s="13" t="s">
        <v>73</v>
      </c>
      <c r="AY119" s="213" t="s">
        <v>133</v>
      </c>
    </row>
    <row r="120" s="14" customFormat="1">
      <c r="B120" s="219"/>
      <c r="D120" s="200" t="s">
        <v>227</v>
      </c>
      <c r="E120" s="220" t="s">
        <v>5</v>
      </c>
      <c r="F120" s="221" t="s">
        <v>230</v>
      </c>
      <c r="H120" s="222">
        <v>2130</v>
      </c>
      <c r="L120" s="219"/>
      <c r="M120" s="223"/>
      <c r="N120" s="224"/>
      <c r="O120" s="224"/>
      <c r="P120" s="224"/>
      <c r="Q120" s="224"/>
      <c r="R120" s="224"/>
      <c r="S120" s="224"/>
      <c r="T120" s="225"/>
      <c r="AT120" s="220" t="s">
        <v>227</v>
      </c>
      <c r="AU120" s="220" t="s">
        <v>81</v>
      </c>
      <c r="AV120" s="14" t="s">
        <v>132</v>
      </c>
      <c r="AW120" s="14" t="s">
        <v>36</v>
      </c>
      <c r="AX120" s="14" t="s">
        <v>79</v>
      </c>
      <c r="AY120" s="220" t="s">
        <v>133</v>
      </c>
    </row>
    <row r="121" s="1" customFormat="1" ht="16.5" customHeight="1">
      <c r="B121" s="188"/>
      <c r="C121" s="189" t="s">
        <v>160</v>
      </c>
      <c r="D121" s="189" t="s">
        <v>135</v>
      </c>
      <c r="E121" s="190" t="s">
        <v>247</v>
      </c>
      <c r="F121" s="191" t="s">
        <v>248</v>
      </c>
      <c r="G121" s="192" t="s">
        <v>239</v>
      </c>
      <c r="H121" s="193">
        <v>258</v>
      </c>
      <c r="I121" s="194">
        <v>184</v>
      </c>
      <c r="J121" s="194">
        <f>ROUND(I121*H121,2)</f>
        <v>47472</v>
      </c>
      <c r="K121" s="191" t="s">
        <v>224</v>
      </c>
      <c r="L121" s="42"/>
      <c r="M121" s="195" t="s">
        <v>5</v>
      </c>
      <c r="N121" s="196" t="s">
        <v>44</v>
      </c>
      <c r="O121" s="197">
        <v>0.64300000000000002</v>
      </c>
      <c r="P121" s="197">
        <f>O121*H121</f>
        <v>165.89400000000001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AR121" s="26" t="s">
        <v>132</v>
      </c>
      <c r="AT121" s="26" t="s">
        <v>135</v>
      </c>
      <c r="AU121" s="26" t="s">
        <v>81</v>
      </c>
      <c r="AY121" s="26" t="s">
        <v>133</v>
      </c>
      <c r="BE121" s="199">
        <f>IF(N121="základní",J121,0)</f>
        <v>47472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26" t="s">
        <v>79</v>
      </c>
      <c r="BK121" s="199">
        <f>ROUND(I121*H121,2)</f>
        <v>47472</v>
      </c>
      <c r="BL121" s="26" t="s">
        <v>132</v>
      </c>
      <c r="BM121" s="26" t="s">
        <v>249</v>
      </c>
    </row>
    <row r="122" s="1" customFormat="1">
      <c r="B122" s="42"/>
      <c r="D122" s="200" t="s">
        <v>140</v>
      </c>
      <c r="F122" s="201" t="s">
        <v>250</v>
      </c>
      <c r="L122" s="42"/>
      <c r="M122" s="202"/>
      <c r="N122" s="43"/>
      <c r="O122" s="43"/>
      <c r="P122" s="43"/>
      <c r="Q122" s="43"/>
      <c r="R122" s="43"/>
      <c r="S122" s="43"/>
      <c r="T122" s="81"/>
      <c r="AT122" s="26" t="s">
        <v>140</v>
      </c>
      <c r="AU122" s="26" t="s">
        <v>81</v>
      </c>
    </row>
    <row r="123" s="12" customFormat="1">
      <c r="B123" s="206"/>
      <c r="D123" s="200" t="s">
        <v>227</v>
      </c>
      <c r="E123" s="207" t="s">
        <v>5</v>
      </c>
      <c r="F123" s="208" t="s">
        <v>251</v>
      </c>
      <c r="H123" s="207" t="s">
        <v>5</v>
      </c>
      <c r="L123" s="206"/>
      <c r="M123" s="209"/>
      <c r="N123" s="210"/>
      <c r="O123" s="210"/>
      <c r="P123" s="210"/>
      <c r="Q123" s="210"/>
      <c r="R123" s="210"/>
      <c r="S123" s="210"/>
      <c r="T123" s="211"/>
      <c r="AT123" s="207" t="s">
        <v>227</v>
      </c>
      <c r="AU123" s="207" t="s">
        <v>81</v>
      </c>
      <c r="AV123" s="12" t="s">
        <v>79</v>
      </c>
      <c r="AW123" s="12" t="s">
        <v>36</v>
      </c>
      <c r="AX123" s="12" t="s">
        <v>73</v>
      </c>
      <c r="AY123" s="207" t="s">
        <v>133</v>
      </c>
    </row>
    <row r="124" s="13" customFormat="1">
      <c r="B124" s="212"/>
      <c r="D124" s="200" t="s">
        <v>227</v>
      </c>
      <c r="E124" s="213" t="s">
        <v>5</v>
      </c>
      <c r="F124" s="214" t="s">
        <v>252</v>
      </c>
      <c r="H124" s="215">
        <v>114</v>
      </c>
      <c r="L124" s="212"/>
      <c r="M124" s="216"/>
      <c r="N124" s="217"/>
      <c r="O124" s="217"/>
      <c r="P124" s="217"/>
      <c r="Q124" s="217"/>
      <c r="R124" s="217"/>
      <c r="S124" s="217"/>
      <c r="T124" s="218"/>
      <c r="AT124" s="213" t="s">
        <v>227</v>
      </c>
      <c r="AU124" s="213" t="s">
        <v>81</v>
      </c>
      <c r="AV124" s="13" t="s">
        <v>81</v>
      </c>
      <c r="AW124" s="13" t="s">
        <v>36</v>
      </c>
      <c r="AX124" s="13" t="s">
        <v>73</v>
      </c>
      <c r="AY124" s="213" t="s">
        <v>133</v>
      </c>
    </row>
    <row r="125" s="13" customFormat="1">
      <c r="B125" s="212"/>
      <c r="D125" s="200" t="s">
        <v>227</v>
      </c>
      <c r="E125" s="213" t="s">
        <v>5</v>
      </c>
      <c r="F125" s="214" t="s">
        <v>253</v>
      </c>
      <c r="H125" s="215">
        <v>144</v>
      </c>
      <c r="L125" s="212"/>
      <c r="M125" s="216"/>
      <c r="N125" s="217"/>
      <c r="O125" s="217"/>
      <c r="P125" s="217"/>
      <c r="Q125" s="217"/>
      <c r="R125" s="217"/>
      <c r="S125" s="217"/>
      <c r="T125" s="218"/>
      <c r="AT125" s="213" t="s">
        <v>227</v>
      </c>
      <c r="AU125" s="213" t="s">
        <v>81</v>
      </c>
      <c r="AV125" s="13" t="s">
        <v>81</v>
      </c>
      <c r="AW125" s="13" t="s">
        <v>36</v>
      </c>
      <c r="AX125" s="13" t="s">
        <v>73</v>
      </c>
      <c r="AY125" s="213" t="s">
        <v>133</v>
      </c>
    </row>
    <row r="126" s="14" customFormat="1">
      <c r="B126" s="219"/>
      <c r="D126" s="200" t="s">
        <v>227</v>
      </c>
      <c r="E126" s="220" t="s">
        <v>5</v>
      </c>
      <c r="F126" s="221" t="s">
        <v>230</v>
      </c>
      <c r="H126" s="222">
        <v>258</v>
      </c>
      <c r="L126" s="219"/>
      <c r="M126" s="223"/>
      <c r="N126" s="224"/>
      <c r="O126" s="224"/>
      <c r="P126" s="224"/>
      <c r="Q126" s="224"/>
      <c r="R126" s="224"/>
      <c r="S126" s="224"/>
      <c r="T126" s="225"/>
      <c r="AT126" s="220" t="s">
        <v>227</v>
      </c>
      <c r="AU126" s="220" t="s">
        <v>81</v>
      </c>
      <c r="AV126" s="14" t="s">
        <v>132</v>
      </c>
      <c r="AW126" s="14" t="s">
        <v>36</v>
      </c>
      <c r="AX126" s="14" t="s">
        <v>79</v>
      </c>
      <c r="AY126" s="220" t="s">
        <v>133</v>
      </c>
    </row>
    <row r="127" s="1" customFormat="1" ht="16.5" customHeight="1">
      <c r="B127" s="188"/>
      <c r="C127" s="189" t="s">
        <v>165</v>
      </c>
      <c r="D127" s="189" t="s">
        <v>135</v>
      </c>
      <c r="E127" s="190" t="s">
        <v>254</v>
      </c>
      <c r="F127" s="191" t="s">
        <v>255</v>
      </c>
      <c r="G127" s="192" t="s">
        <v>239</v>
      </c>
      <c r="H127" s="193">
        <v>4118</v>
      </c>
      <c r="I127" s="194">
        <v>63.899999999999999</v>
      </c>
      <c r="J127" s="194">
        <f>ROUND(I127*H127,2)</f>
        <v>263140.20000000001</v>
      </c>
      <c r="K127" s="191" t="s">
        <v>224</v>
      </c>
      <c r="L127" s="42"/>
      <c r="M127" s="195" t="s">
        <v>5</v>
      </c>
      <c r="N127" s="196" t="s">
        <v>44</v>
      </c>
      <c r="O127" s="197">
        <v>0.043999999999999997</v>
      </c>
      <c r="P127" s="197">
        <f>O127*H127</f>
        <v>181.19199999999998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AR127" s="26" t="s">
        <v>132</v>
      </c>
      <c r="AT127" s="26" t="s">
        <v>135</v>
      </c>
      <c r="AU127" s="26" t="s">
        <v>81</v>
      </c>
      <c r="AY127" s="26" t="s">
        <v>133</v>
      </c>
      <c r="BE127" s="199">
        <f>IF(N127="základní",J127,0)</f>
        <v>263140.20000000001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26" t="s">
        <v>79</v>
      </c>
      <c r="BK127" s="199">
        <f>ROUND(I127*H127,2)</f>
        <v>263140.20000000001</v>
      </c>
      <c r="BL127" s="26" t="s">
        <v>132</v>
      </c>
      <c r="BM127" s="26" t="s">
        <v>256</v>
      </c>
    </row>
    <row r="128" s="1" customFormat="1">
      <c r="B128" s="42"/>
      <c r="D128" s="200" t="s">
        <v>140</v>
      </c>
      <c r="F128" s="201" t="s">
        <v>257</v>
      </c>
      <c r="L128" s="42"/>
      <c r="M128" s="202"/>
      <c r="N128" s="43"/>
      <c r="O128" s="43"/>
      <c r="P128" s="43"/>
      <c r="Q128" s="43"/>
      <c r="R128" s="43"/>
      <c r="S128" s="43"/>
      <c r="T128" s="81"/>
      <c r="AT128" s="26" t="s">
        <v>140</v>
      </c>
      <c r="AU128" s="26" t="s">
        <v>81</v>
      </c>
    </row>
    <row r="129" s="12" customFormat="1">
      <c r="B129" s="206"/>
      <c r="D129" s="200" t="s">
        <v>227</v>
      </c>
      <c r="E129" s="207" t="s">
        <v>5</v>
      </c>
      <c r="F129" s="208" t="s">
        <v>258</v>
      </c>
      <c r="H129" s="207" t="s">
        <v>5</v>
      </c>
      <c r="L129" s="206"/>
      <c r="M129" s="209"/>
      <c r="N129" s="210"/>
      <c r="O129" s="210"/>
      <c r="P129" s="210"/>
      <c r="Q129" s="210"/>
      <c r="R129" s="210"/>
      <c r="S129" s="210"/>
      <c r="T129" s="211"/>
      <c r="AT129" s="207" t="s">
        <v>227</v>
      </c>
      <c r="AU129" s="207" t="s">
        <v>81</v>
      </c>
      <c r="AV129" s="12" t="s">
        <v>79</v>
      </c>
      <c r="AW129" s="12" t="s">
        <v>36</v>
      </c>
      <c r="AX129" s="12" t="s">
        <v>73</v>
      </c>
      <c r="AY129" s="207" t="s">
        <v>133</v>
      </c>
    </row>
    <row r="130" s="13" customFormat="1">
      <c r="B130" s="212"/>
      <c r="D130" s="200" t="s">
        <v>227</v>
      </c>
      <c r="E130" s="213" t="s">
        <v>5</v>
      </c>
      <c r="F130" s="214" t="s">
        <v>259</v>
      </c>
      <c r="H130" s="215">
        <v>2059</v>
      </c>
      <c r="L130" s="212"/>
      <c r="M130" s="216"/>
      <c r="N130" s="217"/>
      <c r="O130" s="217"/>
      <c r="P130" s="217"/>
      <c r="Q130" s="217"/>
      <c r="R130" s="217"/>
      <c r="S130" s="217"/>
      <c r="T130" s="218"/>
      <c r="AT130" s="213" t="s">
        <v>227</v>
      </c>
      <c r="AU130" s="213" t="s">
        <v>81</v>
      </c>
      <c r="AV130" s="13" t="s">
        <v>81</v>
      </c>
      <c r="AW130" s="13" t="s">
        <v>36</v>
      </c>
      <c r="AX130" s="13" t="s">
        <v>73</v>
      </c>
      <c r="AY130" s="213" t="s">
        <v>133</v>
      </c>
    </row>
    <row r="131" s="12" customFormat="1">
      <c r="B131" s="206"/>
      <c r="D131" s="200" t="s">
        <v>227</v>
      </c>
      <c r="E131" s="207" t="s">
        <v>5</v>
      </c>
      <c r="F131" s="208" t="s">
        <v>260</v>
      </c>
      <c r="H131" s="207" t="s">
        <v>5</v>
      </c>
      <c r="L131" s="206"/>
      <c r="M131" s="209"/>
      <c r="N131" s="210"/>
      <c r="O131" s="210"/>
      <c r="P131" s="210"/>
      <c r="Q131" s="210"/>
      <c r="R131" s="210"/>
      <c r="S131" s="210"/>
      <c r="T131" s="211"/>
      <c r="AT131" s="207" t="s">
        <v>227</v>
      </c>
      <c r="AU131" s="207" t="s">
        <v>81</v>
      </c>
      <c r="AV131" s="12" t="s">
        <v>79</v>
      </c>
      <c r="AW131" s="12" t="s">
        <v>36</v>
      </c>
      <c r="AX131" s="12" t="s">
        <v>73</v>
      </c>
      <c r="AY131" s="207" t="s">
        <v>133</v>
      </c>
    </row>
    <row r="132" s="13" customFormat="1">
      <c r="B132" s="212"/>
      <c r="D132" s="200" t="s">
        <v>227</v>
      </c>
      <c r="E132" s="213" t="s">
        <v>5</v>
      </c>
      <c r="F132" s="214" t="s">
        <v>261</v>
      </c>
      <c r="H132" s="215">
        <v>2059</v>
      </c>
      <c r="L132" s="212"/>
      <c r="M132" s="216"/>
      <c r="N132" s="217"/>
      <c r="O132" s="217"/>
      <c r="P132" s="217"/>
      <c r="Q132" s="217"/>
      <c r="R132" s="217"/>
      <c r="S132" s="217"/>
      <c r="T132" s="218"/>
      <c r="AT132" s="213" t="s">
        <v>227</v>
      </c>
      <c r="AU132" s="213" t="s">
        <v>81</v>
      </c>
      <c r="AV132" s="13" t="s">
        <v>81</v>
      </c>
      <c r="AW132" s="13" t="s">
        <v>36</v>
      </c>
      <c r="AX132" s="13" t="s">
        <v>73</v>
      </c>
      <c r="AY132" s="213" t="s">
        <v>133</v>
      </c>
    </row>
    <row r="133" s="14" customFormat="1">
      <c r="B133" s="219"/>
      <c r="D133" s="200" t="s">
        <v>227</v>
      </c>
      <c r="E133" s="220" t="s">
        <v>5</v>
      </c>
      <c r="F133" s="221" t="s">
        <v>230</v>
      </c>
      <c r="H133" s="222">
        <v>4118</v>
      </c>
      <c r="L133" s="219"/>
      <c r="M133" s="223"/>
      <c r="N133" s="224"/>
      <c r="O133" s="224"/>
      <c r="P133" s="224"/>
      <c r="Q133" s="224"/>
      <c r="R133" s="224"/>
      <c r="S133" s="224"/>
      <c r="T133" s="225"/>
      <c r="AT133" s="220" t="s">
        <v>227</v>
      </c>
      <c r="AU133" s="220" t="s">
        <v>81</v>
      </c>
      <c r="AV133" s="14" t="s">
        <v>132</v>
      </c>
      <c r="AW133" s="14" t="s">
        <v>36</v>
      </c>
      <c r="AX133" s="14" t="s">
        <v>79</v>
      </c>
      <c r="AY133" s="220" t="s">
        <v>133</v>
      </c>
    </row>
    <row r="134" s="1" customFormat="1" ht="16.5" customHeight="1">
      <c r="B134" s="188"/>
      <c r="C134" s="189" t="s">
        <v>170</v>
      </c>
      <c r="D134" s="189" t="s">
        <v>135</v>
      </c>
      <c r="E134" s="190" t="s">
        <v>262</v>
      </c>
      <c r="F134" s="191" t="s">
        <v>263</v>
      </c>
      <c r="G134" s="192" t="s">
        <v>239</v>
      </c>
      <c r="H134" s="193">
        <v>2459</v>
      </c>
      <c r="I134" s="194">
        <v>226</v>
      </c>
      <c r="J134" s="194">
        <f>ROUND(I134*H134,2)</f>
        <v>555734</v>
      </c>
      <c r="K134" s="191" t="s">
        <v>224</v>
      </c>
      <c r="L134" s="42"/>
      <c r="M134" s="195" t="s">
        <v>5</v>
      </c>
      <c r="N134" s="196" t="s">
        <v>44</v>
      </c>
      <c r="O134" s="197">
        <v>0.083000000000000004</v>
      </c>
      <c r="P134" s="197">
        <f>O134*H134</f>
        <v>204.09700000000001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AR134" s="26" t="s">
        <v>132</v>
      </c>
      <c r="AT134" s="26" t="s">
        <v>135</v>
      </c>
      <c r="AU134" s="26" t="s">
        <v>81</v>
      </c>
      <c r="AY134" s="26" t="s">
        <v>133</v>
      </c>
      <c r="BE134" s="199">
        <f>IF(N134="základní",J134,0)</f>
        <v>555734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26" t="s">
        <v>79</v>
      </c>
      <c r="BK134" s="199">
        <f>ROUND(I134*H134,2)</f>
        <v>555734</v>
      </c>
      <c r="BL134" s="26" t="s">
        <v>132</v>
      </c>
      <c r="BM134" s="26" t="s">
        <v>264</v>
      </c>
    </row>
    <row r="135" s="1" customFormat="1">
      <c r="B135" s="42"/>
      <c r="D135" s="200" t="s">
        <v>140</v>
      </c>
      <c r="F135" s="201" t="s">
        <v>265</v>
      </c>
      <c r="L135" s="42"/>
      <c r="M135" s="202"/>
      <c r="N135" s="43"/>
      <c r="O135" s="43"/>
      <c r="P135" s="43"/>
      <c r="Q135" s="43"/>
      <c r="R135" s="43"/>
      <c r="S135" s="43"/>
      <c r="T135" s="81"/>
      <c r="AT135" s="26" t="s">
        <v>140</v>
      </c>
      <c r="AU135" s="26" t="s">
        <v>81</v>
      </c>
    </row>
    <row r="136" s="13" customFormat="1">
      <c r="B136" s="212"/>
      <c r="D136" s="200" t="s">
        <v>227</v>
      </c>
      <c r="E136" s="213" t="s">
        <v>5</v>
      </c>
      <c r="F136" s="214" t="s">
        <v>266</v>
      </c>
      <c r="H136" s="215">
        <v>2130</v>
      </c>
      <c r="L136" s="212"/>
      <c r="M136" s="216"/>
      <c r="N136" s="217"/>
      <c r="O136" s="217"/>
      <c r="P136" s="217"/>
      <c r="Q136" s="217"/>
      <c r="R136" s="217"/>
      <c r="S136" s="217"/>
      <c r="T136" s="218"/>
      <c r="AT136" s="213" t="s">
        <v>227</v>
      </c>
      <c r="AU136" s="213" t="s">
        <v>81</v>
      </c>
      <c r="AV136" s="13" t="s">
        <v>81</v>
      </c>
      <c r="AW136" s="13" t="s">
        <v>36</v>
      </c>
      <c r="AX136" s="13" t="s">
        <v>73</v>
      </c>
      <c r="AY136" s="213" t="s">
        <v>133</v>
      </c>
    </row>
    <row r="137" s="13" customFormat="1">
      <c r="B137" s="212"/>
      <c r="D137" s="200" t="s">
        <v>227</v>
      </c>
      <c r="E137" s="213" t="s">
        <v>5</v>
      </c>
      <c r="F137" s="214" t="s">
        <v>266</v>
      </c>
      <c r="H137" s="215">
        <v>2130</v>
      </c>
      <c r="L137" s="212"/>
      <c r="M137" s="216"/>
      <c r="N137" s="217"/>
      <c r="O137" s="217"/>
      <c r="P137" s="217"/>
      <c r="Q137" s="217"/>
      <c r="R137" s="217"/>
      <c r="S137" s="217"/>
      <c r="T137" s="218"/>
      <c r="AT137" s="213" t="s">
        <v>227</v>
      </c>
      <c r="AU137" s="213" t="s">
        <v>81</v>
      </c>
      <c r="AV137" s="13" t="s">
        <v>81</v>
      </c>
      <c r="AW137" s="13" t="s">
        <v>36</v>
      </c>
      <c r="AX137" s="13" t="s">
        <v>73</v>
      </c>
      <c r="AY137" s="213" t="s">
        <v>133</v>
      </c>
    </row>
    <row r="138" s="13" customFormat="1">
      <c r="B138" s="212"/>
      <c r="D138" s="200" t="s">
        <v>227</v>
      </c>
      <c r="E138" s="213" t="s">
        <v>5</v>
      </c>
      <c r="F138" s="214" t="s">
        <v>267</v>
      </c>
      <c r="H138" s="215">
        <v>258</v>
      </c>
      <c r="L138" s="212"/>
      <c r="M138" s="216"/>
      <c r="N138" s="217"/>
      <c r="O138" s="217"/>
      <c r="P138" s="217"/>
      <c r="Q138" s="217"/>
      <c r="R138" s="217"/>
      <c r="S138" s="217"/>
      <c r="T138" s="218"/>
      <c r="AT138" s="213" t="s">
        <v>227</v>
      </c>
      <c r="AU138" s="213" t="s">
        <v>81</v>
      </c>
      <c r="AV138" s="13" t="s">
        <v>81</v>
      </c>
      <c r="AW138" s="13" t="s">
        <v>36</v>
      </c>
      <c r="AX138" s="13" t="s">
        <v>73</v>
      </c>
      <c r="AY138" s="213" t="s">
        <v>133</v>
      </c>
    </row>
    <row r="139" s="12" customFormat="1">
      <c r="B139" s="206"/>
      <c r="D139" s="200" t="s">
        <v>227</v>
      </c>
      <c r="E139" s="207" t="s">
        <v>5</v>
      </c>
      <c r="F139" s="208" t="s">
        <v>268</v>
      </c>
      <c r="H139" s="207" t="s">
        <v>5</v>
      </c>
      <c r="L139" s="206"/>
      <c r="M139" s="209"/>
      <c r="N139" s="210"/>
      <c r="O139" s="210"/>
      <c r="P139" s="210"/>
      <c r="Q139" s="210"/>
      <c r="R139" s="210"/>
      <c r="S139" s="210"/>
      <c r="T139" s="211"/>
      <c r="AT139" s="207" t="s">
        <v>227</v>
      </c>
      <c r="AU139" s="207" t="s">
        <v>81</v>
      </c>
      <c r="AV139" s="12" t="s">
        <v>79</v>
      </c>
      <c r="AW139" s="12" t="s">
        <v>36</v>
      </c>
      <c r="AX139" s="12" t="s">
        <v>73</v>
      </c>
      <c r="AY139" s="207" t="s">
        <v>133</v>
      </c>
    </row>
    <row r="140" s="13" customFormat="1">
      <c r="B140" s="212"/>
      <c r="D140" s="200" t="s">
        <v>227</v>
      </c>
      <c r="E140" s="213" t="s">
        <v>5</v>
      </c>
      <c r="F140" s="214" t="s">
        <v>269</v>
      </c>
      <c r="H140" s="215">
        <v>-2059</v>
      </c>
      <c r="L140" s="212"/>
      <c r="M140" s="216"/>
      <c r="N140" s="217"/>
      <c r="O140" s="217"/>
      <c r="P140" s="217"/>
      <c r="Q140" s="217"/>
      <c r="R140" s="217"/>
      <c r="S140" s="217"/>
      <c r="T140" s="218"/>
      <c r="AT140" s="213" t="s">
        <v>227</v>
      </c>
      <c r="AU140" s="213" t="s">
        <v>81</v>
      </c>
      <c r="AV140" s="13" t="s">
        <v>81</v>
      </c>
      <c r="AW140" s="13" t="s">
        <v>36</v>
      </c>
      <c r="AX140" s="13" t="s">
        <v>73</v>
      </c>
      <c r="AY140" s="213" t="s">
        <v>133</v>
      </c>
    </row>
    <row r="141" s="14" customFormat="1">
      <c r="B141" s="219"/>
      <c r="D141" s="200" t="s">
        <v>227</v>
      </c>
      <c r="E141" s="220" t="s">
        <v>5</v>
      </c>
      <c r="F141" s="221" t="s">
        <v>230</v>
      </c>
      <c r="H141" s="222">
        <v>2459</v>
      </c>
      <c r="L141" s="219"/>
      <c r="M141" s="223"/>
      <c r="N141" s="224"/>
      <c r="O141" s="224"/>
      <c r="P141" s="224"/>
      <c r="Q141" s="224"/>
      <c r="R141" s="224"/>
      <c r="S141" s="224"/>
      <c r="T141" s="225"/>
      <c r="AT141" s="220" t="s">
        <v>227</v>
      </c>
      <c r="AU141" s="220" t="s">
        <v>81</v>
      </c>
      <c r="AV141" s="14" t="s">
        <v>132</v>
      </c>
      <c r="AW141" s="14" t="s">
        <v>36</v>
      </c>
      <c r="AX141" s="14" t="s">
        <v>79</v>
      </c>
      <c r="AY141" s="220" t="s">
        <v>133</v>
      </c>
    </row>
    <row r="142" s="1" customFormat="1" ht="16.5" customHeight="1">
      <c r="B142" s="188"/>
      <c r="C142" s="189" t="s">
        <v>175</v>
      </c>
      <c r="D142" s="189" t="s">
        <v>135</v>
      </c>
      <c r="E142" s="190" t="s">
        <v>262</v>
      </c>
      <c r="F142" s="191" t="s">
        <v>263</v>
      </c>
      <c r="G142" s="192" t="s">
        <v>239</v>
      </c>
      <c r="H142" s="193">
        <v>120</v>
      </c>
      <c r="I142" s="194">
        <v>226</v>
      </c>
      <c r="J142" s="194">
        <f>ROUND(I142*H142,2)</f>
        <v>27120</v>
      </c>
      <c r="K142" s="191" t="s">
        <v>224</v>
      </c>
      <c r="L142" s="42"/>
      <c r="M142" s="195" t="s">
        <v>5</v>
      </c>
      <c r="N142" s="196" t="s">
        <v>44</v>
      </c>
      <c r="O142" s="197">
        <v>0.083000000000000004</v>
      </c>
      <c r="P142" s="197">
        <f>O142*H142</f>
        <v>9.9600000000000009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AR142" s="26" t="s">
        <v>132</v>
      </c>
      <c r="AT142" s="26" t="s">
        <v>135</v>
      </c>
      <c r="AU142" s="26" t="s">
        <v>81</v>
      </c>
      <c r="AY142" s="26" t="s">
        <v>133</v>
      </c>
      <c r="BE142" s="199">
        <f>IF(N142="základní",J142,0)</f>
        <v>27120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26" t="s">
        <v>79</v>
      </c>
      <c r="BK142" s="199">
        <f>ROUND(I142*H142,2)</f>
        <v>27120</v>
      </c>
      <c r="BL142" s="26" t="s">
        <v>132</v>
      </c>
      <c r="BM142" s="26" t="s">
        <v>270</v>
      </c>
    </row>
    <row r="143" s="1" customFormat="1">
      <c r="B143" s="42"/>
      <c r="D143" s="200" t="s">
        <v>140</v>
      </c>
      <c r="F143" s="201" t="s">
        <v>265</v>
      </c>
      <c r="L143" s="42"/>
      <c r="M143" s="202"/>
      <c r="N143" s="43"/>
      <c r="O143" s="43"/>
      <c r="P143" s="43"/>
      <c r="Q143" s="43"/>
      <c r="R143" s="43"/>
      <c r="S143" s="43"/>
      <c r="T143" s="81"/>
      <c r="AT143" s="26" t="s">
        <v>140</v>
      </c>
      <c r="AU143" s="26" t="s">
        <v>81</v>
      </c>
    </row>
    <row r="144" s="12" customFormat="1">
      <c r="B144" s="206"/>
      <c r="D144" s="200" t="s">
        <v>227</v>
      </c>
      <c r="E144" s="207" t="s">
        <v>5</v>
      </c>
      <c r="F144" s="208" t="s">
        <v>271</v>
      </c>
      <c r="H144" s="207" t="s">
        <v>5</v>
      </c>
      <c r="L144" s="206"/>
      <c r="M144" s="209"/>
      <c r="N144" s="210"/>
      <c r="O144" s="210"/>
      <c r="P144" s="210"/>
      <c r="Q144" s="210"/>
      <c r="R144" s="210"/>
      <c r="S144" s="210"/>
      <c r="T144" s="211"/>
      <c r="AT144" s="207" t="s">
        <v>227</v>
      </c>
      <c r="AU144" s="207" t="s">
        <v>81</v>
      </c>
      <c r="AV144" s="12" t="s">
        <v>79</v>
      </c>
      <c r="AW144" s="12" t="s">
        <v>36</v>
      </c>
      <c r="AX144" s="12" t="s">
        <v>73</v>
      </c>
      <c r="AY144" s="207" t="s">
        <v>133</v>
      </c>
    </row>
    <row r="145" s="13" customFormat="1">
      <c r="B145" s="212"/>
      <c r="D145" s="200" t="s">
        <v>227</v>
      </c>
      <c r="E145" s="213" t="s">
        <v>5</v>
      </c>
      <c r="F145" s="214" t="s">
        <v>272</v>
      </c>
      <c r="H145" s="215">
        <v>120</v>
      </c>
      <c r="L145" s="212"/>
      <c r="M145" s="216"/>
      <c r="N145" s="217"/>
      <c r="O145" s="217"/>
      <c r="P145" s="217"/>
      <c r="Q145" s="217"/>
      <c r="R145" s="217"/>
      <c r="S145" s="217"/>
      <c r="T145" s="218"/>
      <c r="AT145" s="213" t="s">
        <v>227</v>
      </c>
      <c r="AU145" s="213" t="s">
        <v>81</v>
      </c>
      <c r="AV145" s="13" t="s">
        <v>81</v>
      </c>
      <c r="AW145" s="13" t="s">
        <v>36</v>
      </c>
      <c r="AX145" s="13" t="s">
        <v>73</v>
      </c>
      <c r="AY145" s="213" t="s">
        <v>133</v>
      </c>
    </row>
    <row r="146" s="14" customFormat="1">
      <c r="B146" s="219"/>
      <c r="D146" s="200" t="s">
        <v>227</v>
      </c>
      <c r="E146" s="220" t="s">
        <v>5</v>
      </c>
      <c r="F146" s="221" t="s">
        <v>230</v>
      </c>
      <c r="H146" s="222">
        <v>120</v>
      </c>
      <c r="L146" s="219"/>
      <c r="M146" s="223"/>
      <c r="N146" s="224"/>
      <c r="O146" s="224"/>
      <c r="P146" s="224"/>
      <c r="Q146" s="224"/>
      <c r="R146" s="224"/>
      <c r="S146" s="224"/>
      <c r="T146" s="225"/>
      <c r="AT146" s="220" t="s">
        <v>227</v>
      </c>
      <c r="AU146" s="220" t="s">
        <v>81</v>
      </c>
      <c r="AV146" s="14" t="s">
        <v>132</v>
      </c>
      <c r="AW146" s="14" t="s">
        <v>36</v>
      </c>
      <c r="AX146" s="14" t="s">
        <v>79</v>
      </c>
      <c r="AY146" s="220" t="s">
        <v>133</v>
      </c>
    </row>
    <row r="147" s="1" customFormat="1" ht="25.5" customHeight="1">
      <c r="B147" s="188"/>
      <c r="C147" s="189" t="s">
        <v>180</v>
      </c>
      <c r="D147" s="189" t="s">
        <v>135</v>
      </c>
      <c r="E147" s="190" t="s">
        <v>273</v>
      </c>
      <c r="F147" s="191" t="s">
        <v>274</v>
      </c>
      <c r="G147" s="192" t="s">
        <v>239</v>
      </c>
      <c r="H147" s="193">
        <v>61475</v>
      </c>
      <c r="I147" s="194">
        <v>17.199999999999999</v>
      </c>
      <c r="J147" s="194">
        <f>ROUND(I147*H147,2)</f>
        <v>1057370</v>
      </c>
      <c r="K147" s="191" t="s">
        <v>224</v>
      </c>
      <c r="L147" s="42"/>
      <c r="M147" s="195" t="s">
        <v>5</v>
      </c>
      <c r="N147" s="196" t="s">
        <v>44</v>
      </c>
      <c r="O147" s="197">
        <v>0.0040000000000000001</v>
      </c>
      <c r="P147" s="197">
        <f>O147*H147</f>
        <v>245.90000000000001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AR147" s="26" t="s">
        <v>132</v>
      </c>
      <c r="AT147" s="26" t="s">
        <v>135</v>
      </c>
      <c r="AU147" s="26" t="s">
        <v>81</v>
      </c>
      <c r="AY147" s="26" t="s">
        <v>133</v>
      </c>
      <c r="BE147" s="199">
        <f>IF(N147="základní",J147,0)</f>
        <v>1057370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26" t="s">
        <v>79</v>
      </c>
      <c r="BK147" s="199">
        <f>ROUND(I147*H147,2)</f>
        <v>1057370</v>
      </c>
      <c r="BL147" s="26" t="s">
        <v>132</v>
      </c>
      <c r="BM147" s="26" t="s">
        <v>275</v>
      </c>
    </row>
    <row r="148" s="1" customFormat="1">
      <c r="B148" s="42"/>
      <c r="D148" s="200" t="s">
        <v>140</v>
      </c>
      <c r="F148" s="201" t="s">
        <v>276</v>
      </c>
      <c r="L148" s="42"/>
      <c r="M148" s="202"/>
      <c r="N148" s="43"/>
      <c r="O148" s="43"/>
      <c r="P148" s="43"/>
      <c r="Q148" s="43"/>
      <c r="R148" s="43"/>
      <c r="S148" s="43"/>
      <c r="T148" s="81"/>
      <c r="AT148" s="26" t="s">
        <v>140</v>
      </c>
      <c r="AU148" s="26" t="s">
        <v>81</v>
      </c>
    </row>
    <row r="149" s="13" customFormat="1">
      <c r="B149" s="212"/>
      <c r="D149" s="200" t="s">
        <v>227</v>
      </c>
      <c r="E149" s="213" t="s">
        <v>5</v>
      </c>
      <c r="F149" s="214" t="s">
        <v>277</v>
      </c>
      <c r="H149" s="215">
        <v>61475</v>
      </c>
      <c r="L149" s="212"/>
      <c r="M149" s="216"/>
      <c r="N149" s="217"/>
      <c r="O149" s="217"/>
      <c r="P149" s="217"/>
      <c r="Q149" s="217"/>
      <c r="R149" s="217"/>
      <c r="S149" s="217"/>
      <c r="T149" s="218"/>
      <c r="AT149" s="213" t="s">
        <v>227</v>
      </c>
      <c r="AU149" s="213" t="s">
        <v>81</v>
      </c>
      <c r="AV149" s="13" t="s">
        <v>81</v>
      </c>
      <c r="AW149" s="13" t="s">
        <v>36</v>
      </c>
      <c r="AX149" s="13" t="s">
        <v>73</v>
      </c>
      <c r="AY149" s="213" t="s">
        <v>133</v>
      </c>
    </row>
    <row r="150" s="14" customFormat="1">
      <c r="B150" s="219"/>
      <c r="D150" s="200" t="s">
        <v>227</v>
      </c>
      <c r="E150" s="220" t="s">
        <v>5</v>
      </c>
      <c r="F150" s="221" t="s">
        <v>230</v>
      </c>
      <c r="H150" s="222">
        <v>61475</v>
      </c>
      <c r="L150" s="219"/>
      <c r="M150" s="223"/>
      <c r="N150" s="224"/>
      <c r="O150" s="224"/>
      <c r="P150" s="224"/>
      <c r="Q150" s="224"/>
      <c r="R150" s="224"/>
      <c r="S150" s="224"/>
      <c r="T150" s="225"/>
      <c r="AT150" s="220" t="s">
        <v>227</v>
      </c>
      <c r="AU150" s="220" t="s">
        <v>81</v>
      </c>
      <c r="AV150" s="14" t="s">
        <v>132</v>
      </c>
      <c r="AW150" s="14" t="s">
        <v>36</v>
      </c>
      <c r="AX150" s="14" t="s">
        <v>79</v>
      </c>
      <c r="AY150" s="220" t="s">
        <v>133</v>
      </c>
    </row>
    <row r="151" s="1" customFormat="1" ht="25.5" customHeight="1">
      <c r="B151" s="188"/>
      <c r="C151" s="189" t="s">
        <v>185</v>
      </c>
      <c r="D151" s="189" t="s">
        <v>135</v>
      </c>
      <c r="E151" s="190" t="s">
        <v>273</v>
      </c>
      <c r="F151" s="191" t="s">
        <v>274</v>
      </c>
      <c r="G151" s="192" t="s">
        <v>239</v>
      </c>
      <c r="H151" s="193">
        <v>1200</v>
      </c>
      <c r="I151" s="194">
        <v>17.199999999999999</v>
      </c>
      <c r="J151" s="194">
        <f>ROUND(I151*H151,2)</f>
        <v>20640</v>
      </c>
      <c r="K151" s="191" t="s">
        <v>224</v>
      </c>
      <c r="L151" s="42"/>
      <c r="M151" s="195" t="s">
        <v>5</v>
      </c>
      <c r="N151" s="196" t="s">
        <v>44</v>
      </c>
      <c r="O151" s="197">
        <v>0.0040000000000000001</v>
      </c>
      <c r="P151" s="197">
        <f>O151*H151</f>
        <v>4.7999999999999998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AR151" s="26" t="s">
        <v>132</v>
      </c>
      <c r="AT151" s="26" t="s">
        <v>135</v>
      </c>
      <c r="AU151" s="26" t="s">
        <v>81</v>
      </c>
      <c r="AY151" s="26" t="s">
        <v>133</v>
      </c>
      <c r="BE151" s="199">
        <f>IF(N151="základní",J151,0)</f>
        <v>20640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26" t="s">
        <v>79</v>
      </c>
      <c r="BK151" s="199">
        <f>ROUND(I151*H151,2)</f>
        <v>20640</v>
      </c>
      <c r="BL151" s="26" t="s">
        <v>132</v>
      </c>
      <c r="BM151" s="26" t="s">
        <v>278</v>
      </c>
    </row>
    <row r="152" s="1" customFormat="1">
      <c r="B152" s="42"/>
      <c r="D152" s="200" t="s">
        <v>140</v>
      </c>
      <c r="F152" s="201" t="s">
        <v>276</v>
      </c>
      <c r="L152" s="42"/>
      <c r="M152" s="202"/>
      <c r="N152" s="43"/>
      <c r="O152" s="43"/>
      <c r="P152" s="43"/>
      <c r="Q152" s="43"/>
      <c r="R152" s="43"/>
      <c r="S152" s="43"/>
      <c r="T152" s="81"/>
      <c r="AT152" s="26" t="s">
        <v>140</v>
      </c>
      <c r="AU152" s="26" t="s">
        <v>81</v>
      </c>
    </row>
    <row r="153" s="12" customFormat="1">
      <c r="B153" s="206"/>
      <c r="D153" s="200" t="s">
        <v>227</v>
      </c>
      <c r="E153" s="207" t="s">
        <v>5</v>
      </c>
      <c r="F153" s="208" t="s">
        <v>271</v>
      </c>
      <c r="H153" s="207" t="s">
        <v>5</v>
      </c>
      <c r="L153" s="206"/>
      <c r="M153" s="209"/>
      <c r="N153" s="210"/>
      <c r="O153" s="210"/>
      <c r="P153" s="210"/>
      <c r="Q153" s="210"/>
      <c r="R153" s="210"/>
      <c r="S153" s="210"/>
      <c r="T153" s="211"/>
      <c r="AT153" s="207" t="s">
        <v>227</v>
      </c>
      <c r="AU153" s="207" t="s">
        <v>81</v>
      </c>
      <c r="AV153" s="12" t="s">
        <v>79</v>
      </c>
      <c r="AW153" s="12" t="s">
        <v>36</v>
      </c>
      <c r="AX153" s="12" t="s">
        <v>73</v>
      </c>
      <c r="AY153" s="207" t="s">
        <v>133</v>
      </c>
    </row>
    <row r="154" s="13" customFormat="1">
      <c r="B154" s="212"/>
      <c r="D154" s="200" t="s">
        <v>227</v>
      </c>
      <c r="E154" s="213" t="s">
        <v>5</v>
      </c>
      <c r="F154" s="214" t="s">
        <v>279</v>
      </c>
      <c r="H154" s="215">
        <v>1200</v>
      </c>
      <c r="L154" s="212"/>
      <c r="M154" s="216"/>
      <c r="N154" s="217"/>
      <c r="O154" s="217"/>
      <c r="P154" s="217"/>
      <c r="Q154" s="217"/>
      <c r="R154" s="217"/>
      <c r="S154" s="217"/>
      <c r="T154" s="218"/>
      <c r="AT154" s="213" t="s">
        <v>227</v>
      </c>
      <c r="AU154" s="213" t="s">
        <v>81</v>
      </c>
      <c r="AV154" s="13" t="s">
        <v>81</v>
      </c>
      <c r="AW154" s="13" t="s">
        <v>36</v>
      </c>
      <c r="AX154" s="13" t="s">
        <v>73</v>
      </c>
      <c r="AY154" s="213" t="s">
        <v>133</v>
      </c>
    </row>
    <row r="155" s="14" customFormat="1">
      <c r="B155" s="219"/>
      <c r="D155" s="200" t="s">
        <v>227</v>
      </c>
      <c r="E155" s="220" t="s">
        <v>5</v>
      </c>
      <c r="F155" s="221" t="s">
        <v>230</v>
      </c>
      <c r="H155" s="222">
        <v>1200</v>
      </c>
      <c r="L155" s="219"/>
      <c r="M155" s="223"/>
      <c r="N155" s="224"/>
      <c r="O155" s="224"/>
      <c r="P155" s="224"/>
      <c r="Q155" s="224"/>
      <c r="R155" s="224"/>
      <c r="S155" s="224"/>
      <c r="T155" s="225"/>
      <c r="AT155" s="220" t="s">
        <v>227</v>
      </c>
      <c r="AU155" s="220" t="s">
        <v>81</v>
      </c>
      <c r="AV155" s="14" t="s">
        <v>132</v>
      </c>
      <c r="AW155" s="14" t="s">
        <v>36</v>
      </c>
      <c r="AX155" s="14" t="s">
        <v>79</v>
      </c>
      <c r="AY155" s="220" t="s">
        <v>133</v>
      </c>
    </row>
    <row r="156" s="1" customFormat="1" ht="16.5" customHeight="1">
      <c r="B156" s="188"/>
      <c r="C156" s="189" t="s">
        <v>190</v>
      </c>
      <c r="D156" s="189" t="s">
        <v>135</v>
      </c>
      <c r="E156" s="190" t="s">
        <v>280</v>
      </c>
      <c r="F156" s="191" t="s">
        <v>281</v>
      </c>
      <c r="G156" s="192" t="s">
        <v>239</v>
      </c>
      <c r="H156" s="193">
        <v>2059</v>
      </c>
      <c r="I156" s="194">
        <v>54.700000000000003</v>
      </c>
      <c r="J156" s="194">
        <f>ROUND(I156*H156,2)</f>
        <v>112627.3</v>
      </c>
      <c r="K156" s="191" t="s">
        <v>224</v>
      </c>
      <c r="L156" s="42"/>
      <c r="M156" s="195" t="s">
        <v>5</v>
      </c>
      <c r="N156" s="196" t="s">
        <v>44</v>
      </c>
      <c r="O156" s="197">
        <v>0.097000000000000003</v>
      </c>
      <c r="P156" s="197">
        <f>O156*H156</f>
        <v>199.72300000000001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AR156" s="26" t="s">
        <v>132</v>
      </c>
      <c r="AT156" s="26" t="s">
        <v>135</v>
      </c>
      <c r="AU156" s="26" t="s">
        <v>81</v>
      </c>
      <c r="AY156" s="26" t="s">
        <v>133</v>
      </c>
      <c r="BE156" s="199">
        <f>IF(N156="základní",J156,0)</f>
        <v>112627.3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26" t="s">
        <v>79</v>
      </c>
      <c r="BK156" s="199">
        <f>ROUND(I156*H156,2)</f>
        <v>112627.3</v>
      </c>
      <c r="BL156" s="26" t="s">
        <v>132</v>
      </c>
      <c r="BM156" s="26" t="s">
        <v>282</v>
      </c>
    </row>
    <row r="157" s="1" customFormat="1">
      <c r="B157" s="42"/>
      <c r="D157" s="200" t="s">
        <v>140</v>
      </c>
      <c r="F157" s="201" t="s">
        <v>283</v>
      </c>
      <c r="L157" s="42"/>
      <c r="M157" s="202"/>
      <c r="N157" s="43"/>
      <c r="O157" s="43"/>
      <c r="P157" s="43"/>
      <c r="Q157" s="43"/>
      <c r="R157" s="43"/>
      <c r="S157" s="43"/>
      <c r="T157" s="81"/>
      <c r="AT157" s="26" t="s">
        <v>140</v>
      </c>
      <c r="AU157" s="26" t="s">
        <v>81</v>
      </c>
    </row>
    <row r="158" s="12" customFormat="1">
      <c r="B158" s="206"/>
      <c r="D158" s="200" t="s">
        <v>227</v>
      </c>
      <c r="E158" s="207" t="s">
        <v>5</v>
      </c>
      <c r="F158" s="208" t="s">
        <v>284</v>
      </c>
      <c r="H158" s="207" t="s">
        <v>5</v>
      </c>
      <c r="L158" s="206"/>
      <c r="M158" s="209"/>
      <c r="N158" s="210"/>
      <c r="O158" s="210"/>
      <c r="P158" s="210"/>
      <c r="Q158" s="210"/>
      <c r="R158" s="210"/>
      <c r="S158" s="210"/>
      <c r="T158" s="211"/>
      <c r="AT158" s="207" t="s">
        <v>227</v>
      </c>
      <c r="AU158" s="207" t="s">
        <v>81</v>
      </c>
      <c r="AV158" s="12" t="s">
        <v>79</v>
      </c>
      <c r="AW158" s="12" t="s">
        <v>36</v>
      </c>
      <c r="AX158" s="12" t="s">
        <v>73</v>
      </c>
      <c r="AY158" s="207" t="s">
        <v>133</v>
      </c>
    </row>
    <row r="159" s="13" customFormat="1">
      <c r="B159" s="212"/>
      <c r="D159" s="200" t="s">
        <v>227</v>
      </c>
      <c r="E159" s="213" t="s">
        <v>5</v>
      </c>
      <c r="F159" s="214" t="s">
        <v>261</v>
      </c>
      <c r="H159" s="215">
        <v>2059</v>
      </c>
      <c r="L159" s="212"/>
      <c r="M159" s="216"/>
      <c r="N159" s="217"/>
      <c r="O159" s="217"/>
      <c r="P159" s="217"/>
      <c r="Q159" s="217"/>
      <c r="R159" s="217"/>
      <c r="S159" s="217"/>
      <c r="T159" s="218"/>
      <c r="AT159" s="213" t="s">
        <v>227</v>
      </c>
      <c r="AU159" s="213" t="s">
        <v>81</v>
      </c>
      <c r="AV159" s="13" t="s">
        <v>81</v>
      </c>
      <c r="AW159" s="13" t="s">
        <v>36</v>
      </c>
      <c r="AX159" s="13" t="s">
        <v>73</v>
      </c>
      <c r="AY159" s="213" t="s">
        <v>133</v>
      </c>
    </row>
    <row r="160" s="14" customFormat="1">
      <c r="B160" s="219"/>
      <c r="D160" s="200" t="s">
        <v>227</v>
      </c>
      <c r="E160" s="220" t="s">
        <v>5</v>
      </c>
      <c r="F160" s="221" t="s">
        <v>230</v>
      </c>
      <c r="H160" s="222">
        <v>2059</v>
      </c>
      <c r="L160" s="219"/>
      <c r="M160" s="223"/>
      <c r="N160" s="224"/>
      <c r="O160" s="224"/>
      <c r="P160" s="224"/>
      <c r="Q160" s="224"/>
      <c r="R160" s="224"/>
      <c r="S160" s="224"/>
      <c r="T160" s="225"/>
      <c r="AT160" s="220" t="s">
        <v>227</v>
      </c>
      <c r="AU160" s="220" t="s">
        <v>81</v>
      </c>
      <c r="AV160" s="14" t="s">
        <v>132</v>
      </c>
      <c r="AW160" s="14" t="s">
        <v>36</v>
      </c>
      <c r="AX160" s="14" t="s">
        <v>79</v>
      </c>
      <c r="AY160" s="220" t="s">
        <v>133</v>
      </c>
    </row>
    <row r="161" s="1" customFormat="1" ht="16.5" customHeight="1">
      <c r="B161" s="188"/>
      <c r="C161" s="189" t="s">
        <v>285</v>
      </c>
      <c r="D161" s="189" t="s">
        <v>135</v>
      </c>
      <c r="E161" s="190" t="s">
        <v>280</v>
      </c>
      <c r="F161" s="191" t="s">
        <v>281</v>
      </c>
      <c r="G161" s="192" t="s">
        <v>239</v>
      </c>
      <c r="H161" s="193">
        <v>120</v>
      </c>
      <c r="I161" s="194">
        <v>54.700000000000003</v>
      </c>
      <c r="J161" s="194">
        <f>ROUND(I161*H161,2)</f>
        <v>6564</v>
      </c>
      <c r="K161" s="191" t="s">
        <v>224</v>
      </c>
      <c r="L161" s="42"/>
      <c r="M161" s="195" t="s">
        <v>5</v>
      </c>
      <c r="N161" s="196" t="s">
        <v>44</v>
      </c>
      <c r="O161" s="197">
        <v>0.097000000000000003</v>
      </c>
      <c r="P161" s="197">
        <f>O161*H161</f>
        <v>11.640000000000001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AR161" s="26" t="s">
        <v>132</v>
      </c>
      <c r="AT161" s="26" t="s">
        <v>135</v>
      </c>
      <c r="AU161" s="26" t="s">
        <v>81</v>
      </c>
      <c r="AY161" s="26" t="s">
        <v>133</v>
      </c>
      <c r="BE161" s="199">
        <f>IF(N161="základní",J161,0)</f>
        <v>6564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26" t="s">
        <v>79</v>
      </c>
      <c r="BK161" s="199">
        <f>ROUND(I161*H161,2)</f>
        <v>6564</v>
      </c>
      <c r="BL161" s="26" t="s">
        <v>132</v>
      </c>
      <c r="BM161" s="26" t="s">
        <v>286</v>
      </c>
    </row>
    <row r="162" s="1" customFormat="1">
      <c r="B162" s="42"/>
      <c r="D162" s="200" t="s">
        <v>140</v>
      </c>
      <c r="F162" s="201" t="s">
        <v>283</v>
      </c>
      <c r="L162" s="42"/>
      <c r="M162" s="202"/>
      <c r="N162" s="43"/>
      <c r="O162" s="43"/>
      <c r="P162" s="43"/>
      <c r="Q162" s="43"/>
      <c r="R162" s="43"/>
      <c r="S162" s="43"/>
      <c r="T162" s="81"/>
      <c r="AT162" s="26" t="s">
        <v>140</v>
      </c>
      <c r="AU162" s="26" t="s">
        <v>81</v>
      </c>
    </row>
    <row r="163" s="12" customFormat="1">
      <c r="B163" s="206"/>
      <c r="D163" s="200" t="s">
        <v>227</v>
      </c>
      <c r="E163" s="207" t="s">
        <v>5</v>
      </c>
      <c r="F163" s="208" t="s">
        <v>271</v>
      </c>
      <c r="H163" s="207" t="s">
        <v>5</v>
      </c>
      <c r="L163" s="206"/>
      <c r="M163" s="209"/>
      <c r="N163" s="210"/>
      <c r="O163" s="210"/>
      <c r="P163" s="210"/>
      <c r="Q163" s="210"/>
      <c r="R163" s="210"/>
      <c r="S163" s="210"/>
      <c r="T163" s="211"/>
      <c r="AT163" s="207" t="s">
        <v>227</v>
      </c>
      <c r="AU163" s="207" t="s">
        <v>81</v>
      </c>
      <c r="AV163" s="12" t="s">
        <v>79</v>
      </c>
      <c r="AW163" s="12" t="s">
        <v>36</v>
      </c>
      <c r="AX163" s="12" t="s">
        <v>73</v>
      </c>
      <c r="AY163" s="207" t="s">
        <v>133</v>
      </c>
    </row>
    <row r="164" s="13" customFormat="1">
      <c r="B164" s="212"/>
      <c r="D164" s="200" t="s">
        <v>227</v>
      </c>
      <c r="E164" s="213" t="s">
        <v>5</v>
      </c>
      <c r="F164" s="214" t="s">
        <v>272</v>
      </c>
      <c r="H164" s="215">
        <v>120</v>
      </c>
      <c r="L164" s="212"/>
      <c r="M164" s="216"/>
      <c r="N164" s="217"/>
      <c r="O164" s="217"/>
      <c r="P164" s="217"/>
      <c r="Q164" s="217"/>
      <c r="R164" s="217"/>
      <c r="S164" s="217"/>
      <c r="T164" s="218"/>
      <c r="AT164" s="213" t="s">
        <v>227</v>
      </c>
      <c r="AU164" s="213" t="s">
        <v>81</v>
      </c>
      <c r="AV164" s="13" t="s">
        <v>81</v>
      </c>
      <c r="AW164" s="13" t="s">
        <v>36</v>
      </c>
      <c r="AX164" s="13" t="s">
        <v>73</v>
      </c>
      <c r="AY164" s="213" t="s">
        <v>133</v>
      </c>
    </row>
    <row r="165" s="14" customFormat="1">
      <c r="B165" s="219"/>
      <c r="D165" s="200" t="s">
        <v>227</v>
      </c>
      <c r="E165" s="220" t="s">
        <v>5</v>
      </c>
      <c r="F165" s="221" t="s">
        <v>230</v>
      </c>
      <c r="H165" s="222">
        <v>120</v>
      </c>
      <c r="L165" s="219"/>
      <c r="M165" s="223"/>
      <c r="N165" s="224"/>
      <c r="O165" s="224"/>
      <c r="P165" s="224"/>
      <c r="Q165" s="224"/>
      <c r="R165" s="224"/>
      <c r="S165" s="224"/>
      <c r="T165" s="225"/>
      <c r="AT165" s="220" t="s">
        <v>227</v>
      </c>
      <c r="AU165" s="220" t="s">
        <v>81</v>
      </c>
      <c r="AV165" s="14" t="s">
        <v>132</v>
      </c>
      <c r="AW165" s="14" t="s">
        <v>36</v>
      </c>
      <c r="AX165" s="14" t="s">
        <v>79</v>
      </c>
      <c r="AY165" s="220" t="s">
        <v>133</v>
      </c>
    </row>
    <row r="166" s="1" customFormat="1" ht="16.5" customHeight="1">
      <c r="B166" s="188"/>
      <c r="C166" s="189" t="s">
        <v>287</v>
      </c>
      <c r="D166" s="189" t="s">
        <v>135</v>
      </c>
      <c r="E166" s="190" t="s">
        <v>288</v>
      </c>
      <c r="F166" s="191" t="s">
        <v>289</v>
      </c>
      <c r="G166" s="192" t="s">
        <v>239</v>
      </c>
      <c r="H166" s="193">
        <v>2059</v>
      </c>
      <c r="I166" s="194">
        <v>88.200000000000003</v>
      </c>
      <c r="J166" s="194">
        <f>ROUND(I166*H166,2)</f>
        <v>181603.79999999999</v>
      </c>
      <c r="K166" s="191" t="s">
        <v>224</v>
      </c>
      <c r="L166" s="42"/>
      <c r="M166" s="195" t="s">
        <v>5</v>
      </c>
      <c r="N166" s="196" t="s">
        <v>44</v>
      </c>
      <c r="O166" s="197">
        <v>0.085999999999999993</v>
      </c>
      <c r="P166" s="197">
        <f>O166*H166</f>
        <v>177.07399999999998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AR166" s="26" t="s">
        <v>132</v>
      </c>
      <c r="AT166" s="26" t="s">
        <v>135</v>
      </c>
      <c r="AU166" s="26" t="s">
        <v>81</v>
      </c>
      <c r="AY166" s="26" t="s">
        <v>133</v>
      </c>
      <c r="BE166" s="199">
        <f>IF(N166="základní",J166,0)</f>
        <v>181603.79999999999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26" t="s">
        <v>79</v>
      </c>
      <c r="BK166" s="199">
        <f>ROUND(I166*H166,2)</f>
        <v>181603.79999999999</v>
      </c>
      <c r="BL166" s="26" t="s">
        <v>132</v>
      </c>
      <c r="BM166" s="26" t="s">
        <v>290</v>
      </c>
    </row>
    <row r="167" s="1" customFormat="1">
      <c r="B167" s="42"/>
      <c r="D167" s="200" t="s">
        <v>140</v>
      </c>
      <c r="F167" s="201" t="s">
        <v>291</v>
      </c>
      <c r="L167" s="42"/>
      <c r="M167" s="202"/>
      <c r="N167" s="43"/>
      <c r="O167" s="43"/>
      <c r="P167" s="43"/>
      <c r="Q167" s="43"/>
      <c r="R167" s="43"/>
      <c r="S167" s="43"/>
      <c r="T167" s="81"/>
      <c r="AT167" s="26" t="s">
        <v>140</v>
      </c>
      <c r="AU167" s="26" t="s">
        <v>81</v>
      </c>
    </row>
    <row r="168" s="13" customFormat="1">
      <c r="B168" s="212"/>
      <c r="D168" s="200" t="s">
        <v>227</v>
      </c>
      <c r="E168" s="213" t="s">
        <v>5</v>
      </c>
      <c r="F168" s="214" t="s">
        <v>259</v>
      </c>
      <c r="H168" s="215">
        <v>2059</v>
      </c>
      <c r="L168" s="212"/>
      <c r="M168" s="216"/>
      <c r="N168" s="217"/>
      <c r="O168" s="217"/>
      <c r="P168" s="217"/>
      <c r="Q168" s="217"/>
      <c r="R168" s="217"/>
      <c r="S168" s="217"/>
      <c r="T168" s="218"/>
      <c r="AT168" s="213" t="s">
        <v>227</v>
      </c>
      <c r="AU168" s="213" t="s">
        <v>81</v>
      </c>
      <c r="AV168" s="13" t="s">
        <v>81</v>
      </c>
      <c r="AW168" s="13" t="s">
        <v>36</v>
      </c>
      <c r="AX168" s="13" t="s">
        <v>73</v>
      </c>
      <c r="AY168" s="213" t="s">
        <v>133</v>
      </c>
    </row>
    <row r="169" s="14" customFormat="1">
      <c r="B169" s="219"/>
      <c r="D169" s="200" t="s">
        <v>227</v>
      </c>
      <c r="E169" s="220" t="s">
        <v>5</v>
      </c>
      <c r="F169" s="221" t="s">
        <v>230</v>
      </c>
      <c r="H169" s="222">
        <v>2059</v>
      </c>
      <c r="L169" s="219"/>
      <c r="M169" s="223"/>
      <c r="N169" s="224"/>
      <c r="O169" s="224"/>
      <c r="P169" s="224"/>
      <c r="Q169" s="224"/>
      <c r="R169" s="224"/>
      <c r="S169" s="224"/>
      <c r="T169" s="225"/>
      <c r="AT169" s="220" t="s">
        <v>227</v>
      </c>
      <c r="AU169" s="220" t="s">
        <v>81</v>
      </c>
      <c r="AV169" s="14" t="s">
        <v>132</v>
      </c>
      <c r="AW169" s="14" t="s">
        <v>36</v>
      </c>
      <c r="AX169" s="14" t="s">
        <v>79</v>
      </c>
      <c r="AY169" s="220" t="s">
        <v>133</v>
      </c>
    </row>
    <row r="170" s="1" customFormat="1" ht="16.5" customHeight="1">
      <c r="B170" s="188"/>
      <c r="C170" s="189" t="s">
        <v>11</v>
      </c>
      <c r="D170" s="189" t="s">
        <v>135</v>
      </c>
      <c r="E170" s="190" t="s">
        <v>292</v>
      </c>
      <c r="F170" s="191" t="s">
        <v>293</v>
      </c>
      <c r="G170" s="192" t="s">
        <v>239</v>
      </c>
      <c r="H170" s="193">
        <v>2059</v>
      </c>
      <c r="I170" s="194">
        <v>14.9</v>
      </c>
      <c r="J170" s="194">
        <f>ROUND(I170*H170,2)</f>
        <v>30679.099999999999</v>
      </c>
      <c r="K170" s="191" t="s">
        <v>224</v>
      </c>
      <c r="L170" s="42"/>
      <c r="M170" s="195" t="s">
        <v>5</v>
      </c>
      <c r="N170" s="196" t="s">
        <v>44</v>
      </c>
      <c r="O170" s="197">
        <v>0.0089999999999999993</v>
      </c>
      <c r="P170" s="197">
        <f>O170*H170</f>
        <v>18.530999999999999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AR170" s="26" t="s">
        <v>132</v>
      </c>
      <c r="AT170" s="26" t="s">
        <v>135</v>
      </c>
      <c r="AU170" s="26" t="s">
        <v>81</v>
      </c>
      <c r="AY170" s="26" t="s">
        <v>133</v>
      </c>
      <c r="BE170" s="199">
        <f>IF(N170="základní",J170,0)</f>
        <v>30679.099999999999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26" t="s">
        <v>79</v>
      </c>
      <c r="BK170" s="199">
        <f>ROUND(I170*H170,2)</f>
        <v>30679.099999999999</v>
      </c>
      <c r="BL170" s="26" t="s">
        <v>132</v>
      </c>
      <c r="BM170" s="26" t="s">
        <v>294</v>
      </c>
    </row>
    <row r="171" s="1" customFormat="1">
      <c r="B171" s="42"/>
      <c r="D171" s="200" t="s">
        <v>140</v>
      </c>
      <c r="F171" s="201" t="s">
        <v>293</v>
      </c>
      <c r="L171" s="42"/>
      <c r="M171" s="202"/>
      <c r="N171" s="43"/>
      <c r="O171" s="43"/>
      <c r="P171" s="43"/>
      <c r="Q171" s="43"/>
      <c r="R171" s="43"/>
      <c r="S171" s="43"/>
      <c r="T171" s="81"/>
      <c r="AT171" s="26" t="s">
        <v>140</v>
      </c>
      <c r="AU171" s="26" t="s">
        <v>81</v>
      </c>
    </row>
    <row r="172" s="12" customFormat="1">
      <c r="B172" s="206"/>
      <c r="D172" s="200" t="s">
        <v>227</v>
      </c>
      <c r="E172" s="207" t="s">
        <v>5</v>
      </c>
      <c r="F172" s="208" t="s">
        <v>295</v>
      </c>
      <c r="H172" s="207" t="s">
        <v>5</v>
      </c>
      <c r="L172" s="206"/>
      <c r="M172" s="209"/>
      <c r="N172" s="210"/>
      <c r="O172" s="210"/>
      <c r="P172" s="210"/>
      <c r="Q172" s="210"/>
      <c r="R172" s="210"/>
      <c r="S172" s="210"/>
      <c r="T172" s="211"/>
      <c r="AT172" s="207" t="s">
        <v>227</v>
      </c>
      <c r="AU172" s="207" t="s">
        <v>81</v>
      </c>
      <c r="AV172" s="12" t="s">
        <v>79</v>
      </c>
      <c r="AW172" s="12" t="s">
        <v>36</v>
      </c>
      <c r="AX172" s="12" t="s">
        <v>73</v>
      </c>
      <c r="AY172" s="207" t="s">
        <v>133</v>
      </c>
    </row>
    <row r="173" s="13" customFormat="1">
      <c r="B173" s="212"/>
      <c r="D173" s="200" t="s">
        <v>227</v>
      </c>
      <c r="E173" s="213" t="s">
        <v>5</v>
      </c>
      <c r="F173" s="214" t="s">
        <v>261</v>
      </c>
      <c r="H173" s="215">
        <v>2059</v>
      </c>
      <c r="L173" s="212"/>
      <c r="M173" s="216"/>
      <c r="N173" s="217"/>
      <c r="O173" s="217"/>
      <c r="P173" s="217"/>
      <c r="Q173" s="217"/>
      <c r="R173" s="217"/>
      <c r="S173" s="217"/>
      <c r="T173" s="218"/>
      <c r="AT173" s="213" t="s">
        <v>227</v>
      </c>
      <c r="AU173" s="213" t="s">
        <v>81</v>
      </c>
      <c r="AV173" s="13" t="s">
        <v>81</v>
      </c>
      <c r="AW173" s="13" t="s">
        <v>36</v>
      </c>
      <c r="AX173" s="13" t="s">
        <v>73</v>
      </c>
      <c r="AY173" s="213" t="s">
        <v>133</v>
      </c>
    </row>
    <row r="174" s="14" customFormat="1">
      <c r="B174" s="219"/>
      <c r="D174" s="200" t="s">
        <v>227</v>
      </c>
      <c r="E174" s="220" t="s">
        <v>5</v>
      </c>
      <c r="F174" s="221" t="s">
        <v>230</v>
      </c>
      <c r="H174" s="222">
        <v>2059</v>
      </c>
      <c r="L174" s="219"/>
      <c r="M174" s="223"/>
      <c r="N174" s="224"/>
      <c r="O174" s="224"/>
      <c r="P174" s="224"/>
      <c r="Q174" s="224"/>
      <c r="R174" s="224"/>
      <c r="S174" s="224"/>
      <c r="T174" s="225"/>
      <c r="AT174" s="220" t="s">
        <v>227</v>
      </c>
      <c r="AU174" s="220" t="s">
        <v>81</v>
      </c>
      <c r="AV174" s="14" t="s">
        <v>132</v>
      </c>
      <c r="AW174" s="14" t="s">
        <v>36</v>
      </c>
      <c r="AX174" s="14" t="s">
        <v>79</v>
      </c>
      <c r="AY174" s="220" t="s">
        <v>133</v>
      </c>
    </row>
    <row r="175" s="1" customFormat="1" ht="16.5" customHeight="1">
      <c r="B175" s="188"/>
      <c r="C175" s="189" t="s">
        <v>296</v>
      </c>
      <c r="D175" s="189" t="s">
        <v>135</v>
      </c>
      <c r="E175" s="190" t="s">
        <v>292</v>
      </c>
      <c r="F175" s="191" t="s">
        <v>293</v>
      </c>
      <c r="G175" s="192" t="s">
        <v>239</v>
      </c>
      <c r="H175" s="193">
        <v>2459</v>
      </c>
      <c r="I175" s="194">
        <v>14.9</v>
      </c>
      <c r="J175" s="194">
        <f>ROUND(I175*H175,2)</f>
        <v>36639.099999999999</v>
      </c>
      <c r="K175" s="191" t="s">
        <v>224</v>
      </c>
      <c r="L175" s="42"/>
      <c r="M175" s="195" t="s">
        <v>5</v>
      </c>
      <c r="N175" s="196" t="s">
        <v>44</v>
      </c>
      <c r="O175" s="197">
        <v>0.0089999999999999993</v>
      </c>
      <c r="P175" s="197">
        <f>O175*H175</f>
        <v>22.130999999999997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AR175" s="26" t="s">
        <v>132</v>
      </c>
      <c r="AT175" s="26" t="s">
        <v>135</v>
      </c>
      <c r="AU175" s="26" t="s">
        <v>81</v>
      </c>
      <c r="AY175" s="26" t="s">
        <v>133</v>
      </c>
      <c r="BE175" s="199">
        <f>IF(N175="základní",J175,0)</f>
        <v>36639.099999999999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26" t="s">
        <v>79</v>
      </c>
      <c r="BK175" s="199">
        <f>ROUND(I175*H175,2)</f>
        <v>36639.099999999999</v>
      </c>
      <c r="BL175" s="26" t="s">
        <v>132</v>
      </c>
      <c r="BM175" s="26" t="s">
        <v>297</v>
      </c>
    </row>
    <row r="176" s="1" customFormat="1">
      <c r="B176" s="42"/>
      <c r="D176" s="200" t="s">
        <v>140</v>
      </c>
      <c r="F176" s="201" t="s">
        <v>293</v>
      </c>
      <c r="L176" s="42"/>
      <c r="M176" s="202"/>
      <c r="N176" s="43"/>
      <c r="O176" s="43"/>
      <c r="P176" s="43"/>
      <c r="Q176" s="43"/>
      <c r="R176" s="43"/>
      <c r="S176" s="43"/>
      <c r="T176" s="81"/>
      <c r="AT176" s="26" t="s">
        <v>140</v>
      </c>
      <c r="AU176" s="26" t="s">
        <v>81</v>
      </c>
    </row>
    <row r="177" s="1" customFormat="1" ht="16.5" customHeight="1">
      <c r="B177" s="188"/>
      <c r="C177" s="189" t="s">
        <v>298</v>
      </c>
      <c r="D177" s="189" t="s">
        <v>135</v>
      </c>
      <c r="E177" s="190" t="s">
        <v>299</v>
      </c>
      <c r="F177" s="191" t="s">
        <v>300</v>
      </c>
      <c r="G177" s="192" t="s">
        <v>301</v>
      </c>
      <c r="H177" s="193">
        <v>5163.8999999999996</v>
      </c>
      <c r="I177" s="194">
        <v>140</v>
      </c>
      <c r="J177" s="194">
        <f>ROUND(I177*H177,2)</f>
        <v>722946</v>
      </c>
      <c r="K177" s="191" t="s">
        <v>224</v>
      </c>
      <c r="L177" s="42"/>
      <c r="M177" s="195" t="s">
        <v>5</v>
      </c>
      <c r="N177" s="196" t="s">
        <v>44</v>
      </c>
      <c r="O177" s="197">
        <v>0</v>
      </c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AR177" s="26" t="s">
        <v>132</v>
      </c>
      <c r="AT177" s="26" t="s">
        <v>135</v>
      </c>
      <c r="AU177" s="26" t="s">
        <v>81</v>
      </c>
      <c r="AY177" s="26" t="s">
        <v>133</v>
      </c>
      <c r="BE177" s="199">
        <f>IF(N177="základní",J177,0)</f>
        <v>722946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26" t="s">
        <v>79</v>
      </c>
      <c r="BK177" s="199">
        <f>ROUND(I177*H177,2)</f>
        <v>722946</v>
      </c>
      <c r="BL177" s="26" t="s">
        <v>132</v>
      </c>
      <c r="BM177" s="26" t="s">
        <v>302</v>
      </c>
    </row>
    <row r="178" s="1" customFormat="1">
      <c r="B178" s="42"/>
      <c r="D178" s="200" t="s">
        <v>140</v>
      </c>
      <c r="F178" s="201" t="s">
        <v>303</v>
      </c>
      <c r="L178" s="42"/>
      <c r="M178" s="202"/>
      <c r="N178" s="43"/>
      <c r="O178" s="43"/>
      <c r="P178" s="43"/>
      <c r="Q178" s="43"/>
      <c r="R178" s="43"/>
      <c r="S178" s="43"/>
      <c r="T178" s="81"/>
      <c r="AT178" s="26" t="s">
        <v>140</v>
      </c>
      <c r="AU178" s="26" t="s">
        <v>81</v>
      </c>
    </row>
    <row r="179" s="13" customFormat="1">
      <c r="B179" s="212"/>
      <c r="D179" s="200" t="s">
        <v>227</v>
      </c>
      <c r="E179" s="213" t="s">
        <v>5</v>
      </c>
      <c r="F179" s="214" t="s">
        <v>304</v>
      </c>
      <c r="H179" s="215">
        <v>5163.8999999999996</v>
      </c>
      <c r="L179" s="212"/>
      <c r="M179" s="216"/>
      <c r="N179" s="217"/>
      <c r="O179" s="217"/>
      <c r="P179" s="217"/>
      <c r="Q179" s="217"/>
      <c r="R179" s="217"/>
      <c r="S179" s="217"/>
      <c r="T179" s="218"/>
      <c r="AT179" s="213" t="s">
        <v>227</v>
      </c>
      <c r="AU179" s="213" t="s">
        <v>81</v>
      </c>
      <c r="AV179" s="13" t="s">
        <v>81</v>
      </c>
      <c r="AW179" s="13" t="s">
        <v>36</v>
      </c>
      <c r="AX179" s="13" t="s">
        <v>73</v>
      </c>
      <c r="AY179" s="213" t="s">
        <v>133</v>
      </c>
    </row>
    <row r="180" s="14" customFormat="1">
      <c r="B180" s="219"/>
      <c r="D180" s="200" t="s">
        <v>227</v>
      </c>
      <c r="E180" s="220" t="s">
        <v>5</v>
      </c>
      <c r="F180" s="221" t="s">
        <v>230</v>
      </c>
      <c r="H180" s="222">
        <v>5163.8999999999996</v>
      </c>
      <c r="L180" s="219"/>
      <c r="M180" s="223"/>
      <c r="N180" s="224"/>
      <c r="O180" s="224"/>
      <c r="P180" s="224"/>
      <c r="Q180" s="224"/>
      <c r="R180" s="224"/>
      <c r="S180" s="224"/>
      <c r="T180" s="225"/>
      <c r="AT180" s="220" t="s">
        <v>227</v>
      </c>
      <c r="AU180" s="220" t="s">
        <v>81</v>
      </c>
      <c r="AV180" s="14" t="s">
        <v>132</v>
      </c>
      <c r="AW180" s="14" t="s">
        <v>36</v>
      </c>
      <c r="AX180" s="14" t="s">
        <v>79</v>
      </c>
      <c r="AY180" s="220" t="s">
        <v>133</v>
      </c>
    </row>
    <row r="181" s="1" customFormat="1" ht="25.5" customHeight="1">
      <c r="B181" s="188"/>
      <c r="C181" s="189" t="s">
        <v>305</v>
      </c>
      <c r="D181" s="189" t="s">
        <v>135</v>
      </c>
      <c r="E181" s="190" t="s">
        <v>306</v>
      </c>
      <c r="F181" s="191" t="s">
        <v>307</v>
      </c>
      <c r="G181" s="192" t="s">
        <v>223</v>
      </c>
      <c r="H181" s="193">
        <v>750</v>
      </c>
      <c r="I181" s="194">
        <v>15.6</v>
      </c>
      <c r="J181" s="194">
        <f>ROUND(I181*H181,2)</f>
        <v>11700</v>
      </c>
      <c r="K181" s="191" t="s">
        <v>224</v>
      </c>
      <c r="L181" s="42"/>
      <c r="M181" s="195" t="s">
        <v>5</v>
      </c>
      <c r="N181" s="196" t="s">
        <v>44</v>
      </c>
      <c r="O181" s="197">
        <v>0.058000000000000003</v>
      </c>
      <c r="P181" s="197">
        <f>O181*H181</f>
        <v>43.5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AR181" s="26" t="s">
        <v>132</v>
      </c>
      <c r="AT181" s="26" t="s">
        <v>135</v>
      </c>
      <c r="AU181" s="26" t="s">
        <v>81</v>
      </c>
      <c r="AY181" s="26" t="s">
        <v>133</v>
      </c>
      <c r="BE181" s="199">
        <f>IF(N181="základní",J181,0)</f>
        <v>11700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26" t="s">
        <v>79</v>
      </c>
      <c r="BK181" s="199">
        <f>ROUND(I181*H181,2)</f>
        <v>11700</v>
      </c>
      <c r="BL181" s="26" t="s">
        <v>132</v>
      </c>
      <c r="BM181" s="26" t="s">
        <v>308</v>
      </c>
    </row>
    <row r="182" s="1" customFormat="1">
      <c r="B182" s="42"/>
      <c r="D182" s="200" t="s">
        <v>140</v>
      </c>
      <c r="F182" s="201" t="s">
        <v>309</v>
      </c>
      <c r="L182" s="42"/>
      <c r="M182" s="202"/>
      <c r="N182" s="43"/>
      <c r="O182" s="43"/>
      <c r="P182" s="43"/>
      <c r="Q182" s="43"/>
      <c r="R182" s="43"/>
      <c r="S182" s="43"/>
      <c r="T182" s="81"/>
      <c r="AT182" s="26" t="s">
        <v>140</v>
      </c>
      <c r="AU182" s="26" t="s">
        <v>81</v>
      </c>
    </row>
    <row r="183" s="1" customFormat="1" ht="16.5" customHeight="1">
      <c r="B183" s="188"/>
      <c r="C183" s="226" t="s">
        <v>310</v>
      </c>
      <c r="D183" s="226" t="s">
        <v>311</v>
      </c>
      <c r="E183" s="227" t="s">
        <v>312</v>
      </c>
      <c r="F183" s="228" t="s">
        <v>313</v>
      </c>
      <c r="G183" s="229" t="s">
        <v>314</v>
      </c>
      <c r="H183" s="230">
        <v>11.25</v>
      </c>
      <c r="I183" s="231">
        <v>111</v>
      </c>
      <c r="J183" s="231">
        <f>ROUND(I183*H183,2)</f>
        <v>1248.75</v>
      </c>
      <c r="K183" s="228" t="s">
        <v>224</v>
      </c>
      <c r="L183" s="232"/>
      <c r="M183" s="233" t="s">
        <v>5</v>
      </c>
      <c r="N183" s="234" t="s">
        <v>44</v>
      </c>
      <c r="O183" s="197">
        <v>0</v>
      </c>
      <c r="P183" s="197">
        <f>O183*H183</f>
        <v>0</v>
      </c>
      <c r="Q183" s="197">
        <v>0.001</v>
      </c>
      <c r="R183" s="197">
        <f>Q183*H183</f>
        <v>0.01125</v>
      </c>
      <c r="S183" s="197">
        <v>0</v>
      </c>
      <c r="T183" s="198">
        <f>S183*H183</f>
        <v>0</v>
      </c>
      <c r="AR183" s="26" t="s">
        <v>170</v>
      </c>
      <c r="AT183" s="26" t="s">
        <v>311</v>
      </c>
      <c r="AU183" s="26" t="s">
        <v>81</v>
      </c>
      <c r="AY183" s="26" t="s">
        <v>133</v>
      </c>
      <c r="BE183" s="199">
        <f>IF(N183="základní",J183,0)</f>
        <v>1248.75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26" t="s">
        <v>79</v>
      </c>
      <c r="BK183" s="199">
        <f>ROUND(I183*H183,2)</f>
        <v>1248.75</v>
      </c>
      <c r="BL183" s="26" t="s">
        <v>132</v>
      </c>
      <c r="BM183" s="26" t="s">
        <v>315</v>
      </c>
    </row>
    <row r="184" s="1" customFormat="1">
      <c r="B184" s="42"/>
      <c r="D184" s="200" t="s">
        <v>140</v>
      </c>
      <c r="F184" s="201" t="s">
        <v>313</v>
      </c>
      <c r="L184" s="42"/>
      <c r="M184" s="202"/>
      <c r="N184" s="43"/>
      <c r="O184" s="43"/>
      <c r="P184" s="43"/>
      <c r="Q184" s="43"/>
      <c r="R184" s="43"/>
      <c r="S184" s="43"/>
      <c r="T184" s="81"/>
      <c r="AT184" s="26" t="s">
        <v>140</v>
      </c>
      <c r="AU184" s="26" t="s">
        <v>81</v>
      </c>
    </row>
    <row r="185" s="13" customFormat="1">
      <c r="B185" s="212"/>
      <c r="D185" s="200" t="s">
        <v>227</v>
      </c>
      <c r="F185" s="214" t="s">
        <v>316</v>
      </c>
      <c r="H185" s="215">
        <v>11.25</v>
      </c>
      <c r="L185" s="212"/>
      <c r="M185" s="216"/>
      <c r="N185" s="217"/>
      <c r="O185" s="217"/>
      <c r="P185" s="217"/>
      <c r="Q185" s="217"/>
      <c r="R185" s="217"/>
      <c r="S185" s="217"/>
      <c r="T185" s="218"/>
      <c r="AT185" s="213" t="s">
        <v>227</v>
      </c>
      <c r="AU185" s="213" t="s">
        <v>81</v>
      </c>
      <c r="AV185" s="13" t="s">
        <v>81</v>
      </c>
      <c r="AW185" s="13" t="s">
        <v>6</v>
      </c>
      <c r="AX185" s="13" t="s">
        <v>79</v>
      </c>
      <c r="AY185" s="213" t="s">
        <v>133</v>
      </c>
    </row>
    <row r="186" s="1" customFormat="1" ht="16.5" customHeight="1">
      <c r="B186" s="188"/>
      <c r="C186" s="189" t="s">
        <v>317</v>
      </c>
      <c r="D186" s="189" t="s">
        <v>135</v>
      </c>
      <c r="E186" s="190" t="s">
        <v>318</v>
      </c>
      <c r="F186" s="191" t="s">
        <v>319</v>
      </c>
      <c r="G186" s="192" t="s">
        <v>223</v>
      </c>
      <c r="H186" s="193">
        <v>575</v>
      </c>
      <c r="I186" s="194">
        <v>10</v>
      </c>
      <c r="J186" s="194">
        <f>ROUND(I186*H186,2)</f>
        <v>5750</v>
      </c>
      <c r="K186" s="191" t="s">
        <v>224</v>
      </c>
      <c r="L186" s="42"/>
      <c r="M186" s="195" t="s">
        <v>5</v>
      </c>
      <c r="N186" s="196" t="s">
        <v>44</v>
      </c>
      <c r="O186" s="197">
        <v>0.017999999999999999</v>
      </c>
      <c r="P186" s="197">
        <f>O186*H186</f>
        <v>10.35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AR186" s="26" t="s">
        <v>132</v>
      </c>
      <c r="AT186" s="26" t="s">
        <v>135</v>
      </c>
      <c r="AU186" s="26" t="s">
        <v>81</v>
      </c>
      <c r="AY186" s="26" t="s">
        <v>133</v>
      </c>
      <c r="BE186" s="199">
        <f>IF(N186="základní",J186,0)</f>
        <v>5750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26" t="s">
        <v>79</v>
      </c>
      <c r="BK186" s="199">
        <f>ROUND(I186*H186,2)</f>
        <v>5750</v>
      </c>
      <c r="BL186" s="26" t="s">
        <v>132</v>
      </c>
      <c r="BM186" s="26" t="s">
        <v>320</v>
      </c>
    </row>
    <row r="187" s="1" customFormat="1">
      <c r="B187" s="42"/>
      <c r="D187" s="200" t="s">
        <v>140</v>
      </c>
      <c r="F187" s="201" t="s">
        <v>321</v>
      </c>
      <c r="L187" s="42"/>
      <c r="M187" s="202"/>
      <c r="N187" s="43"/>
      <c r="O187" s="43"/>
      <c r="P187" s="43"/>
      <c r="Q187" s="43"/>
      <c r="R187" s="43"/>
      <c r="S187" s="43"/>
      <c r="T187" s="81"/>
      <c r="AT187" s="26" t="s">
        <v>140</v>
      </c>
      <c r="AU187" s="26" t="s">
        <v>81</v>
      </c>
    </row>
    <row r="188" s="12" customFormat="1">
      <c r="B188" s="206"/>
      <c r="D188" s="200" t="s">
        <v>227</v>
      </c>
      <c r="E188" s="207" t="s">
        <v>5</v>
      </c>
      <c r="F188" s="208" t="s">
        <v>322</v>
      </c>
      <c r="H188" s="207" t="s">
        <v>5</v>
      </c>
      <c r="L188" s="206"/>
      <c r="M188" s="209"/>
      <c r="N188" s="210"/>
      <c r="O188" s="210"/>
      <c r="P188" s="210"/>
      <c r="Q188" s="210"/>
      <c r="R188" s="210"/>
      <c r="S188" s="210"/>
      <c r="T188" s="211"/>
      <c r="AT188" s="207" t="s">
        <v>227</v>
      </c>
      <c r="AU188" s="207" t="s">
        <v>81</v>
      </c>
      <c r="AV188" s="12" t="s">
        <v>79</v>
      </c>
      <c r="AW188" s="12" t="s">
        <v>36</v>
      </c>
      <c r="AX188" s="12" t="s">
        <v>73</v>
      </c>
      <c r="AY188" s="207" t="s">
        <v>133</v>
      </c>
    </row>
    <row r="189" s="13" customFormat="1">
      <c r="B189" s="212"/>
      <c r="D189" s="200" t="s">
        <v>227</v>
      </c>
      <c r="E189" s="213" t="s">
        <v>5</v>
      </c>
      <c r="F189" s="214" t="s">
        <v>323</v>
      </c>
      <c r="H189" s="215">
        <v>375</v>
      </c>
      <c r="L189" s="212"/>
      <c r="M189" s="216"/>
      <c r="N189" s="217"/>
      <c r="O189" s="217"/>
      <c r="P189" s="217"/>
      <c r="Q189" s="217"/>
      <c r="R189" s="217"/>
      <c r="S189" s="217"/>
      <c r="T189" s="218"/>
      <c r="AT189" s="213" t="s">
        <v>227</v>
      </c>
      <c r="AU189" s="213" t="s">
        <v>81</v>
      </c>
      <c r="AV189" s="13" t="s">
        <v>81</v>
      </c>
      <c r="AW189" s="13" t="s">
        <v>36</v>
      </c>
      <c r="AX189" s="13" t="s">
        <v>73</v>
      </c>
      <c r="AY189" s="213" t="s">
        <v>133</v>
      </c>
    </row>
    <row r="190" s="12" customFormat="1">
      <c r="B190" s="206"/>
      <c r="D190" s="200" t="s">
        <v>227</v>
      </c>
      <c r="E190" s="207" t="s">
        <v>5</v>
      </c>
      <c r="F190" s="208" t="s">
        <v>324</v>
      </c>
      <c r="H190" s="207" t="s">
        <v>5</v>
      </c>
      <c r="L190" s="206"/>
      <c r="M190" s="209"/>
      <c r="N190" s="210"/>
      <c r="O190" s="210"/>
      <c r="P190" s="210"/>
      <c r="Q190" s="210"/>
      <c r="R190" s="210"/>
      <c r="S190" s="210"/>
      <c r="T190" s="211"/>
      <c r="AT190" s="207" t="s">
        <v>227</v>
      </c>
      <c r="AU190" s="207" t="s">
        <v>81</v>
      </c>
      <c r="AV190" s="12" t="s">
        <v>79</v>
      </c>
      <c r="AW190" s="12" t="s">
        <v>36</v>
      </c>
      <c r="AX190" s="12" t="s">
        <v>73</v>
      </c>
      <c r="AY190" s="207" t="s">
        <v>133</v>
      </c>
    </row>
    <row r="191" s="13" customFormat="1">
      <c r="B191" s="212"/>
      <c r="D191" s="200" t="s">
        <v>227</v>
      </c>
      <c r="E191" s="213" t="s">
        <v>5</v>
      </c>
      <c r="F191" s="214" t="s">
        <v>325</v>
      </c>
      <c r="H191" s="215">
        <v>200</v>
      </c>
      <c r="L191" s="212"/>
      <c r="M191" s="216"/>
      <c r="N191" s="217"/>
      <c r="O191" s="217"/>
      <c r="P191" s="217"/>
      <c r="Q191" s="217"/>
      <c r="R191" s="217"/>
      <c r="S191" s="217"/>
      <c r="T191" s="218"/>
      <c r="AT191" s="213" t="s">
        <v>227</v>
      </c>
      <c r="AU191" s="213" t="s">
        <v>81</v>
      </c>
      <c r="AV191" s="13" t="s">
        <v>81</v>
      </c>
      <c r="AW191" s="13" t="s">
        <v>36</v>
      </c>
      <c r="AX191" s="13" t="s">
        <v>73</v>
      </c>
      <c r="AY191" s="213" t="s">
        <v>133</v>
      </c>
    </row>
    <row r="192" s="14" customFormat="1">
      <c r="B192" s="219"/>
      <c r="D192" s="200" t="s">
        <v>227</v>
      </c>
      <c r="E192" s="220" t="s">
        <v>5</v>
      </c>
      <c r="F192" s="221" t="s">
        <v>230</v>
      </c>
      <c r="H192" s="222">
        <v>575</v>
      </c>
      <c r="L192" s="219"/>
      <c r="M192" s="223"/>
      <c r="N192" s="224"/>
      <c r="O192" s="224"/>
      <c r="P192" s="224"/>
      <c r="Q192" s="224"/>
      <c r="R192" s="224"/>
      <c r="S192" s="224"/>
      <c r="T192" s="225"/>
      <c r="AT192" s="220" t="s">
        <v>227</v>
      </c>
      <c r="AU192" s="220" t="s">
        <v>81</v>
      </c>
      <c r="AV192" s="14" t="s">
        <v>132</v>
      </c>
      <c r="AW192" s="14" t="s">
        <v>36</v>
      </c>
      <c r="AX192" s="14" t="s">
        <v>79</v>
      </c>
      <c r="AY192" s="220" t="s">
        <v>133</v>
      </c>
    </row>
    <row r="193" s="1" customFormat="1" ht="16.5" customHeight="1">
      <c r="B193" s="188"/>
      <c r="C193" s="189" t="s">
        <v>10</v>
      </c>
      <c r="D193" s="189" t="s">
        <v>135</v>
      </c>
      <c r="E193" s="190" t="s">
        <v>326</v>
      </c>
      <c r="F193" s="191" t="s">
        <v>327</v>
      </c>
      <c r="G193" s="192" t="s">
        <v>219</v>
      </c>
      <c r="H193" s="193">
        <v>3</v>
      </c>
      <c r="I193" s="194">
        <v>3000</v>
      </c>
      <c r="J193" s="194">
        <f>ROUND(I193*H193,2)</f>
        <v>9000</v>
      </c>
      <c r="K193" s="191" t="s">
        <v>5</v>
      </c>
      <c r="L193" s="42"/>
      <c r="M193" s="195" t="s">
        <v>5</v>
      </c>
      <c r="N193" s="196" t="s">
        <v>44</v>
      </c>
      <c r="O193" s="197">
        <v>0.017999999999999999</v>
      </c>
      <c r="P193" s="197">
        <f>O193*H193</f>
        <v>0.053999999999999992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AR193" s="26" t="s">
        <v>132</v>
      </c>
      <c r="AT193" s="26" t="s">
        <v>135</v>
      </c>
      <c r="AU193" s="26" t="s">
        <v>81</v>
      </c>
      <c r="AY193" s="26" t="s">
        <v>133</v>
      </c>
      <c r="BE193" s="199">
        <f>IF(N193="základní",J193,0)</f>
        <v>9000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26" t="s">
        <v>79</v>
      </c>
      <c r="BK193" s="199">
        <f>ROUND(I193*H193,2)</f>
        <v>9000</v>
      </c>
      <c r="BL193" s="26" t="s">
        <v>132</v>
      </c>
      <c r="BM193" s="26" t="s">
        <v>328</v>
      </c>
    </row>
    <row r="194" s="1" customFormat="1" ht="16.5" customHeight="1">
      <c r="B194" s="188"/>
      <c r="C194" s="189" t="s">
        <v>329</v>
      </c>
      <c r="D194" s="189" t="s">
        <v>135</v>
      </c>
      <c r="E194" s="190" t="s">
        <v>330</v>
      </c>
      <c r="F194" s="191" t="s">
        <v>331</v>
      </c>
      <c r="G194" s="192" t="s">
        <v>223</v>
      </c>
      <c r="H194" s="193">
        <v>355</v>
      </c>
      <c r="I194" s="194">
        <v>35.299999999999997</v>
      </c>
      <c r="J194" s="194">
        <f>ROUND(I194*H194,2)</f>
        <v>12531.5</v>
      </c>
      <c r="K194" s="191" t="s">
        <v>224</v>
      </c>
      <c r="L194" s="42"/>
      <c r="M194" s="195" t="s">
        <v>5</v>
      </c>
      <c r="N194" s="196" t="s">
        <v>44</v>
      </c>
      <c r="O194" s="197">
        <v>0.107</v>
      </c>
      <c r="P194" s="197">
        <f>O194*H194</f>
        <v>37.984999999999999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AR194" s="26" t="s">
        <v>132</v>
      </c>
      <c r="AT194" s="26" t="s">
        <v>135</v>
      </c>
      <c r="AU194" s="26" t="s">
        <v>81</v>
      </c>
      <c r="AY194" s="26" t="s">
        <v>133</v>
      </c>
      <c r="BE194" s="199">
        <f>IF(N194="základní",J194,0)</f>
        <v>12531.5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26" t="s">
        <v>79</v>
      </c>
      <c r="BK194" s="199">
        <f>ROUND(I194*H194,2)</f>
        <v>12531.5</v>
      </c>
      <c r="BL194" s="26" t="s">
        <v>132</v>
      </c>
      <c r="BM194" s="26" t="s">
        <v>332</v>
      </c>
    </row>
    <row r="195" s="1" customFormat="1">
      <c r="B195" s="42"/>
      <c r="D195" s="200" t="s">
        <v>140</v>
      </c>
      <c r="F195" s="201" t="s">
        <v>333</v>
      </c>
      <c r="L195" s="42"/>
      <c r="M195" s="202"/>
      <c r="N195" s="43"/>
      <c r="O195" s="43"/>
      <c r="P195" s="43"/>
      <c r="Q195" s="43"/>
      <c r="R195" s="43"/>
      <c r="S195" s="43"/>
      <c r="T195" s="81"/>
      <c r="AT195" s="26" t="s">
        <v>140</v>
      </c>
      <c r="AU195" s="26" t="s">
        <v>81</v>
      </c>
    </row>
    <row r="196" s="13" customFormat="1">
      <c r="B196" s="212"/>
      <c r="D196" s="200" t="s">
        <v>227</v>
      </c>
      <c r="E196" s="213" t="s">
        <v>5</v>
      </c>
      <c r="F196" s="214" t="s">
        <v>334</v>
      </c>
      <c r="H196" s="215">
        <v>355</v>
      </c>
      <c r="L196" s="212"/>
      <c r="M196" s="216"/>
      <c r="N196" s="217"/>
      <c r="O196" s="217"/>
      <c r="P196" s="217"/>
      <c r="Q196" s="217"/>
      <c r="R196" s="217"/>
      <c r="S196" s="217"/>
      <c r="T196" s="218"/>
      <c r="AT196" s="213" t="s">
        <v>227</v>
      </c>
      <c r="AU196" s="213" t="s">
        <v>81</v>
      </c>
      <c r="AV196" s="13" t="s">
        <v>81</v>
      </c>
      <c r="AW196" s="13" t="s">
        <v>36</v>
      </c>
      <c r="AX196" s="13" t="s">
        <v>73</v>
      </c>
      <c r="AY196" s="213" t="s">
        <v>133</v>
      </c>
    </row>
    <row r="197" s="14" customFormat="1">
      <c r="B197" s="219"/>
      <c r="D197" s="200" t="s">
        <v>227</v>
      </c>
      <c r="E197" s="220" t="s">
        <v>5</v>
      </c>
      <c r="F197" s="221" t="s">
        <v>230</v>
      </c>
      <c r="H197" s="222">
        <v>355</v>
      </c>
      <c r="L197" s="219"/>
      <c r="M197" s="223"/>
      <c r="N197" s="224"/>
      <c r="O197" s="224"/>
      <c r="P197" s="224"/>
      <c r="Q197" s="224"/>
      <c r="R197" s="224"/>
      <c r="S197" s="224"/>
      <c r="T197" s="225"/>
      <c r="AT197" s="220" t="s">
        <v>227</v>
      </c>
      <c r="AU197" s="220" t="s">
        <v>81</v>
      </c>
      <c r="AV197" s="14" t="s">
        <v>132</v>
      </c>
      <c r="AW197" s="14" t="s">
        <v>36</v>
      </c>
      <c r="AX197" s="14" t="s">
        <v>79</v>
      </c>
      <c r="AY197" s="220" t="s">
        <v>133</v>
      </c>
    </row>
    <row r="198" s="11" customFormat="1" ht="29.88" customHeight="1">
      <c r="B198" s="176"/>
      <c r="D198" s="177" t="s">
        <v>72</v>
      </c>
      <c r="E198" s="186" t="s">
        <v>81</v>
      </c>
      <c r="F198" s="186" t="s">
        <v>335</v>
      </c>
      <c r="J198" s="187">
        <f>BK198</f>
        <v>428963.72999999998</v>
      </c>
      <c r="L198" s="176"/>
      <c r="M198" s="180"/>
      <c r="N198" s="181"/>
      <c r="O198" s="181"/>
      <c r="P198" s="182">
        <f>SUM(P199:P244)</f>
        <v>179.31147999999999</v>
      </c>
      <c r="Q198" s="181"/>
      <c r="R198" s="182">
        <f>SUM(R199:R244)</f>
        <v>400.90114357677999</v>
      </c>
      <c r="S198" s="181"/>
      <c r="T198" s="183">
        <f>SUM(T199:T244)</f>
        <v>0</v>
      </c>
      <c r="AR198" s="177" t="s">
        <v>79</v>
      </c>
      <c r="AT198" s="184" t="s">
        <v>72</v>
      </c>
      <c r="AU198" s="184" t="s">
        <v>79</v>
      </c>
      <c r="AY198" s="177" t="s">
        <v>133</v>
      </c>
      <c r="BK198" s="185">
        <f>SUM(BK199:BK244)</f>
        <v>428963.72999999998</v>
      </c>
    </row>
    <row r="199" s="1" customFormat="1" ht="25.5" customHeight="1">
      <c r="B199" s="188"/>
      <c r="C199" s="189" t="s">
        <v>336</v>
      </c>
      <c r="D199" s="189" t="s">
        <v>135</v>
      </c>
      <c r="E199" s="190" t="s">
        <v>337</v>
      </c>
      <c r="F199" s="191" t="s">
        <v>338</v>
      </c>
      <c r="G199" s="192" t="s">
        <v>239</v>
      </c>
      <c r="H199" s="193">
        <v>52.079999999999998</v>
      </c>
      <c r="I199" s="194">
        <v>1010</v>
      </c>
      <c r="J199" s="194">
        <f>ROUND(I199*H199,2)</f>
        <v>52600.800000000003</v>
      </c>
      <c r="K199" s="191" t="s">
        <v>224</v>
      </c>
      <c r="L199" s="42"/>
      <c r="M199" s="195" t="s">
        <v>5</v>
      </c>
      <c r="N199" s="196" t="s">
        <v>44</v>
      </c>
      <c r="O199" s="197">
        <v>0.92000000000000004</v>
      </c>
      <c r="P199" s="197">
        <f>O199*H199</f>
        <v>47.913600000000002</v>
      </c>
      <c r="Q199" s="197">
        <v>1.665</v>
      </c>
      <c r="R199" s="197">
        <f>Q199*H199</f>
        <v>86.7132</v>
      </c>
      <c r="S199" s="197">
        <v>0</v>
      </c>
      <c r="T199" s="198">
        <f>S199*H199</f>
        <v>0</v>
      </c>
      <c r="AR199" s="26" t="s">
        <v>132</v>
      </c>
      <c r="AT199" s="26" t="s">
        <v>135</v>
      </c>
      <c r="AU199" s="26" t="s">
        <v>81</v>
      </c>
      <c r="AY199" s="26" t="s">
        <v>133</v>
      </c>
      <c r="BE199" s="199">
        <f>IF(N199="základní",J199,0)</f>
        <v>52600.800000000003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26" t="s">
        <v>79</v>
      </c>
      <c r="BK199" s="199">
        <f>ROUND(I199*H199,2)</f>
        <v>52600.800000000003</v>
      </c>
      <c r="BL199" s="26" t="s">
        <v>132</v>
      </c>
      <c r="BM199" s="26" t="s">
        <v>339</v>
      </c>
    </row>
    <row r="200" s="1" customFormat="1">
      <c r="B200" s="42"/>
      <c r="D200" s="200" t="s">
        <v>140</v>
      </c>
      <c r="F200" s="201" t="s">
        <v>340</v>
      </c>
      <c r="L200" s="42"/>
      <c r="M200" s="202"/>
      <c r="N200" s="43"/>
      <c r="O200" s="43"/>
      <c r="P200" s="43"/>
      <c r="Q200" s="43"/>
      <c r="R200" s="43"/>
      <c r="S200" s="43"/>
      <c r="T200" s="81"/>
      <c r="AT200" s="26" t="s">
        <v>140</v>
      </c>
      <c r="AU200" s="26" t="s">
        <v>81</v>
      </c>
    </row>
    <row r="201" s="13" customFormat="1">
      <c r="B201" s="212"/>
      <c r="D201" s="200" t="s">
        <v>227</v>
      </c>
      <c r="E201" s="213" t="s">
        <v>5</v>
      </c>
      <c r="F201" s="214" t="s">
        <v>341</v>
      </c>
      <c r="H201" s="215">
        <v>52.079999999999998</v>
      </c>
      <c r="L201" s="212"/>
      <c r="M201" s="216"/>
      <c r="N201" s="217"/>
      <c r="O201" s="217"/>
      <c r="P201" s="217"/>
      <c r="Q201" s="217"/>
      <c r="R201" s="217"/>
      <c r="S201" s="217"/>
      <c r="T201" s="218"/>
      <c r="AT201" s="213" t="s">
        <v>227</v>
      </c>
      <c r="AU201" s="213" t="s">
        <v>81</v>
      </c>
      <c r="AV201" s="13" t="s">
        <v>81</v>
      </c>
      <c r="AW201" s="13" t="s">
        <v>36</v>
      </c>
      <c r="AX201" s="13" t="s">
        <v>73</v>
      </c>
      <c r="AY201" s="213" t="s">
        <v>133</v>
      </c>
    </row>
    <row r="202" s="14" customFormat="1">
      <c r="B202" s="219"/>
      <c r="D202" s="200" t="s">
        <v>227</v>
      </c>
      <c r="E202" s="220" t="s">
        <v>5</v>
      </c>
      <c r="F202" s="221" t="s">
        <v>230</v>
      </c>
      <c r="H202" s="222">
        <v>52.079999999999998</v>
      </c>
      <c r="L202" s="219"/>
      <c r="M202" s="223"/>
      <c r="N202" s="224"/>
      <c r="O202" s="224"/>
      <c r="P202" s="224"/>
      <c r="Q202" s="224"/>
      <c r="R202" s="224"/>
      <c r="S202" s="224"/>
      <c r="T202" s="225"/>
      <c r="AT202" s="220" t="s">
        <v>227</v>
      </c>
      <c r="AU202" s="220" t="s">
        <v>81</v>
      </c>
      <c r="AV202" s="14" t="s">
        <v>132</v>
      </c>
      <c r="AW202" s="14" t="s">
        <v>36</v>
      </c>
      <c r="AX202" s="14" t="s">
        <v>79</v>
      </c>
      <c r="AY202" s="220" t="s">
        <v>133</v>
      </c>
    </row>
    <row r="203" s="1" customFormat="1" ht="25.5" customHeight="1">
      <c r="B203" s="188"/>
      <c r="C203" s="189" t="s">
        <v>342</v>
      </c>
      <c r="D203" s="189" t="s">
        <v>135</v>
      </c>
      <c r="E203" s="190" t="s">
        <v>343</v>
      </c>
      <c r="F203" s="191" t="s">
        <v>344</v>
      </c>
      <c r="G203" s="192" t="s">
        <v>223</v>
      </c>
      <c r="H203" s="193">
        <v>322.39999999999998</v>
      </c>
      <c r="I203" s="194">
        <v>21.899999999999999</v>
      </c>
      <c r="J203" s="194">
        <f>ROUND(I203*H203,2)</f>
        <v>7060.5600000000004</v>
      </c>
      <c r="K203" s="191" t="s">
        <v>224</v>
      </c>
      <c r="L203" s="42"/>
      <c r="M203" s="195" t="s">
        <v>5</v>
      </c>
      <c r="N203" s="196" t="s">
        <v>44</v>
      </c>
      <c r="O203" s="197">
        <v>0.074999999999999997</v>
      </c>
      <c r="P203" s="197">
        <f>O203*H203</f>
        <v>24.179999999999996</v>
      </c>
      <c r="Q203" s="197">
        <v>0.00017000000000000001</v>
      </c>
      <c r="R203" s="197">
        <f>Q203*H203</f>
        <v>0.054808000000000003</v>
      </c>
      <c r="S203" s="197">
        <v>0</v>
      </c>
      <c r="T203" s="198">
        <f>S203*H203</f>
        <v>0</v>
      </c>
      <c r="AR203" s="26" t="s">
        <v>132</v>
      </c>
      <c r="AT203" s="26" t="s">
        <v>135</v>
      </c>
      <c r="AU203" s="26" t="s">
        <v>81</v>
      </c>
      <c r="AY203" s="26" t="s">
        <v>133</v>
      </c>
      <c r="BE203" s="199">
        <f>IF(N203="základní",J203,0)</f>
        <v>7060.5600000000004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26" t="s">
        <v>79</v>
      </c>
      <c r="BK203" s="199">
        <f>ROUND(I203*H203,2)</f>
        <v>7060.5600000000004</v>
      </c>
      <c r="BL203" s="26" t="s">
        <v>132</v>
      </c>
      <c r="BM203" s="26" t="s">
        <v>345</v>
      </c>
    </row>
    <row r="204" s="1" customFormat="1">
      <c r="B204" s="42"/>
      <c r="D204" s="200" t="s">
        <v>140</v>
      </c>
      <c r="F204" s="201" t="s">
        <v>346</v>
      </c>
      <c r="L204" s="42"/>
      <c r="M204" s="202"/>
      <c r="N204" s="43"/>
      <c r="O204" s="43"/>
      <c r="P204" s="43"/>
      <c r="Q204" s="43"/>
      <c r="R204" s="43"/>
      <c r="S204" s="43"/>
      <c r="T204" s="81"/>
      <c r="AT204" s="26" t="s">
        <v>140</v>
      </c>
      <c r="AU204" s="26" t="s">
        <v>81</v>
      </c>
    </row>
    <row r="205" s="13" customFormat="1">
      <c r="B205" s="212"/>
      <c r="D205" s="200" t="s">
        <v>227</v>
      </c>
      <c r="E205" s="213" t="s">
        <v>5</v>
      </c>
      <c r="F205" s="214" t="s">
        <v>347</v>
      </c>
      <c r="H205" s="215">
        <v>322.39999999999998</v>
      </c>
      <c r="L205" s="212"/>
      <c r="M205" s="216"/>
      <c r="N205" s="217"/>
      <c r="O205" s="217"/>
      <c r="P205" s="217"/>
      <c r="Q205" s="217"/>
      <c r="R205" s="217"/>
      <c r="S205" s="217"/>
      <c r="T205" s="218"/>
      <c r="AT205" s="213" t="s">
        <v>227</v>
      </c>
      <c r="AU205" s="213" t="s">
        <v>81</v>
      </c>
      <c r="AV205" s="13" t="s">
        <v>81</v>
      </c>
      <c r="AW205" s="13" t="s">
        <v>36</v>
      </c>
      <c r="AX205" s="13" t="s">
        <v>73</v>
      </c>
      <c r="AY205" s="213" t="s">
        <v>133</v>
      </c>
    </row>
    <row r="206" s="14" customFormat="1">
      <c r="B206" s="219"/>
      <c r="D206" s="200" t="s">
        <v>227</v>
      </c>
      <c r="E206" s="220" t="s">
        <v>5</v>
      </c>
      <c r="F206" s="221" t="s">
        <v>230</v>
      </c>
      <c r="H206" s="222">
        <v>322.39999999999998</v>
      </c>
      <c r="L206" s="219"/>
      <c r="M206" s="223"/>
      <c r="N206" s="224"/>
      <c r="O206" s="224"/>
      <c r="P206" s="224"/>
      <c r="Q206" s="224"/>
      <c r="R206" s="224"/>
      <c r="S206" s="224"/>
      <c r="T206" s="225"/>
      <c r="AT206" s="220" t="s">
        <v>227</v>
      </c>
      <c r="AU206" s="220" t="s">
        <v>81</v>
      </c>
      <c r="AV206" s="14" t="s">
        <v>132</v>
      </c>
      <c r="AW206" s="14" t="s">
        <v>36</v>
      </c>
      <c r="AX206" s="14" t="s">
        <v>79</v>
      </c>
      <c r="AY206" s="220" t="s">
        <v>133</v>
      </c>
    </row>
    <row r="207" s="1" customFormat="1" ht="16.5" customHeight="1">
      <c r="B207" s="188"/>
      <c r="C207" s="226" t="s">
        <v>348</v>
      </c>
      <c r="D207" s="226" t="s">
        <v>311</v>
      </c>
      <c r="E207" s="227" t="s">
        <v>349</v>
      </c>
      <c r="F207" s="228" t="s">
        <v>350</v>
      </c>
      <c r="G207" s="229" t="s">
        <v>223</v>
      </c>
      <c r="H207" s="230">
        <v>322.39999999999998</v>
      </c>
      <c r="I207" s="231">
        <v>16</v>
      </c>
      <c r="J207" s="231">
        <f>ROUND(I207*H207,2)</f>
        <v>5158.3999999999996</v>
      </c>
      <c r="K207" s="228" t="s">
        <v>224</v>
      </c>
      <c r="L207" s="232"/>
      <c r="M207" s="233" t="s">
        <v>5</v>
      </c>
      <c r="N207" s="234" t="s">
        <v>44</v>
      </c>
      <c r="O207" s="197">
        <v>0</v>
      </c>
      <c r="P207" s="197">
        <f>O207*H207</f>
        <v>0</v>
      </c>
      <c r="Q207" s="197">
        <v>0.00020000000000000001</v>
      </c>
      <c r="R207" s="197">
        <f>Q207*H207</f>
        <v>0.064479999999999996</v>
      </c>
      <c r="S207" s="197">
        <v>0</v>
      </c>
      <c r="T207" s="198">
        <f>S207*H207</f>
        <v>0</v>
      </c>
      <c r="AR207" s="26" t="s">
        <v>170</v>
      </c>
      <c r="AT207" s="26" t="s">
        <v>311</v>
      </c>
      <c r="AU207" s="26" t="s">
        <v>81</v>
      </c>
      <c r="AY207" s="26" t="s">
        <v>133</v>
      </c>
      <c r="BE207" s="199">
        <f>IF(N207="základní",J207,0)</f>
        <v>5158.3999999999996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26" t="s">
        <v>79</v>
      </c>
      <c r="BK207" s="199">
        <f>ROUND(I207*H207,2)</f>
        <v>5158.3999999999996</v>
      </c>
      <c r="BL207" s="26" t="s">
        <v>132</v>
      </c>
      <c r="BM207" s="26" t="s">
        <v>351</v>
      </c>
    </row>
    <row r="208" s="1" customFormat="1">
      <c r="B208" s="42"/>
      <c r="D208" s="200" t="s">
        <v>140</v>
      </c>
      <c r="F208" s="201" t="s">
        <v>352</v>
      </c>
      <c r="L208" s="42"/>
      <c r="M208" s="202"/>
      <c r="N208" s="43"/>
      <c r="O208" s="43"/>
      <c r="P208" s="43"/>
      <c r="Q208" s="43"/>
      <c r="R208" s="43"/>
      <c r="S208" s="43"/>
      <c r="T208" s="81"/>
      <c r="AT208" s="26" t="s">
        <v>140</v>
      </c>
      <c r="AU208" s="26" t="s">
        <v>81</v>
      </c>
    </row>
    <row r="209" s="1" customFormat="1" ht="25.5" customHeight="1">
      <c r="B209" s="188"/>
      <c r="C209" s="189" t="s">
        <v>353</v>
      </c>
      <c r="D209" s="189" t="s">
        <v>135</v>
      </c>
      <c r="E209" s="190" t="s">
        <v>354</v>
      </c>
      <c r="F209" s="191" t="s">
        <v>355</v>
      </c>
      <c r="G209" s="192" t="s">
        <v>356</v>
      </c>
      <c r="H209" s="193">
        <v>124</v>
      </c>
      <c r="I209" s="194">
        <v>410</v>
      </c>
      <c r="J209" s="194">
        <f>ROUND(I209*H209,2)</f>
        <v>50840</v>
      </c>
      <c r="K209" s="191" t="s">
        <v>224</v>
      </c>
      <c r="L209" s="42"/>
      <c r="M209" s="195" t="s">
        <v>5</v>
      </c>
      <c r="N209" s="196" t="s">
        <v>44</v>
      </c>
      <c r="O209" s="197">
        <v>0.22800000000000001</v>
      </c>
      <c r="P209" s="197">
        <f>O209*H209</f>
        <v>28.272000000000002</v>
      </c>
      <c r="Q209" s="197">
        <v>0.26795999999999998</v>
      </c>
      <c r="R209" s="197">
        <f>Q209*H209</f>
        <v>33.227039999999995</v>
      </c>
      <c r="S209" s="197">
        <v>0</v>
      </c>
      <c r="T209" s="198">
        <f>S209*H209</f>
        <v>0</v>
      </c>
      <c r="AR209" s="26" t="s">
        <v>132</v>
      </c>
      <c r="AT209" s="26" t="s">
        <v>135</v>
      </c>
      <c r="AU209" s="26" t="s">
        <v>81</v>
      </c>
      <c r="AY209" s="26" t="s">
        <v>133</v>
      </c>
      <c r="BE209" s="199">
        <f>IF(N209="základní",J209,0)</f>
        <v>50840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26" t="s">
        <v>79</v>
      </c>
      <c r="BK209" s="199">
        <f>ROUND(I209*H209,2)</f>
        <v>50840</v>
      </c>
      <c r="BL209" s="26" t="s">
        <v>132</v>
      </c>
      <c r="BM209" s="26" t="s">
        <v>357</v>
      </c>
    </row>
    <row r="210" s="1" customFormat="1">
      <c r="B210" s="42"/>
      <c r="D210" s="200" t="s">
        <v>140</v>
      </c>
      <c r="F210" s="201" t="s">
        <v>358</v>
      </c>
      <c r="L210" s="42"/>
      <c r="M210" s="202"/>
      <c r="N210" s="43"/>
      <c r="O210" s="43"/>
      <c r="P210" s="43"/>
      <c r="Q210" s="43"/>
      <c r="R210" s="43"/>
      <c r="S210" s="43"/>
      <c r="T210" s="81"/>
      <c r="AT210" s="26" t="s">
        <v>140</v>
      </c>
      <c r="AU210" s="26" t="s">
        <v>81</v>
      </c>
    </row>
    <row r="211" s="12" customFormat="1">
      <c r="B211" s="206"/>
      <c r="D211" s="200" t="s">
        <v>227</v>
      </c>
      <c r="E211" s="207" t="s">
        <v>5</v>
      </c>
      <c r="F211" s="208" t="s">
        <v>359</v>
      </c>
      <c r="H211" s="207" t="s">
        <v>5</v>
      </c>
      <c r="L211" s="206"/>
      <c r="M211" s="209"/>
      <c r="N211" s="210"/>
      <c r="O211" s="210"/>
      <c r="P211" s="210"/>
      <c r="Q211" s="210"/>
      <c r="R211" s="210"/>
      <c r="S211" s="210"/>
      <c r="T211" s="211"/>
      <c r="AT211" s="207" t="s">
        <v>227</v>
      </c>
      <c r="AU211" s="207" t="s">
        <v>81</v>
      </c>
      <c r="AV211" s="12" t="s">
        <v>79</v>
      </c>
      <c r="AW211" s="12" t="s">
        <v>36</v>
      </c>
      <c r="AX211" s="12" t="s">
        <v>73</v>
      </c>
      <c r="AY211" s="207" t="s">
        <v>133</v>
      </c>
    </row>
    <row r="212" s="13" customFormat="1">
      <c r="B212" s="212"/>
      <c r="D212" s="200" t="s">
        <v>227</v>
      </c>
      <c r="E212" s="213" t="s">
        <v>5</v>
      </c>
      <c r="F212" s="214" t="s">
        <v>360</v>
      </c>
      <c r="H212" s="215">
        <v>62</v>
      </c>
      <c r="L212" s="212"/>
      <c r="M212" s="216"/>
      <c r="N212" s="217"/>
      <c r="O212" s="217"/>
      <c r="P212" s="217"/>
      <c r="Q212" s="217"/>
      <c r="R212" s="217"/>
      <c r="S212" s="217"/>
      <c r="T212" s="218"/>
      <c r="AT212" s="213" t="s">
        <v>227</v>
      </c>
      <c r="AU212" s="213" t="s">
        <v>81</v>
      </c>
      <c r="AV212" s="13" t="s">
        <v>81</v>
      </c>
      <c r="AW212" s="13" t="s">
        <v>36</v>
      </c>
      <c r="AX212" s="13" t="s">
        <v>73</v>
      </c>
      <c r="AY212" s="213" t="s">
        <v>133</v>
      </c>
    </row>
    <row r="213" s="13" customFormat="1">
      <c r="B213" s="212"/>
      <c r="D213" s="200" t="s">
        <v>227</v>
      </c>
      <c r="E213" s="213" t="s">
        <v>5</v>
      </c>
      <c r="F213" s="214" t="s">
        <v>360</v>
      </c>
      <c r="H213" s="215">
        <v>62</v>
      </c>
      <c r="L213" s="212"/>
      <c r="M213" s="216"/>
      <c r="N213" s="217"/>
      <c r="O213" s="217"/>
      <c r="P213" s="217"/>
      <c r="Q213" s="217"/>
      <c r="R213" s="217"/>
      <c r="S213" s="217"/>
      <c r="T213" s="218"/>
      <c r="AT213" s="213" t="s">
        <v>227</v>
      </c>
      <c r="AU213" s="213" t="s">
        <v>81</v>
      </c>
      <c r="AV213" s="13" t="s">
        <v>81</v>
      </c>
      <c r="AW213" s="13" t="s">
        <v>36</v>
      </c>
      <c r="AX213" s="13" t="s">
        <v>73</v>
      </c>
      <c r="AY213" s="213" t="s">
        <v>133</v>
      </c>
    </row>
    <row r="214" s="14" customFormat="1">
      <c r="B214" s="219"/>
      <c r="D214" s="200" t="s">
        <v>227</v>
      </c>
      <c r="E214" s="220" t="s">
        <v>5</v>
      </c>
      <c r="F214" s="221" t="s">
        <v>230</v>
      </c>
      <c r="H214" s="222">
        <v>124</v>
      </c>
      <c r="L214" s="219"/>
      <c r="M214" s="223"/>
      <c r="N214" s="224"/>
      <c r="O214" s="224"/>
      <c r="P214" s="224"/>
      <c r="Q214" s="224"/>
      <c r="R214" s="224"/>
      <c r="S214" s="224"/>
      <c r="T214" s="225"/>
      <c r="AT214" s="220" t="s">
        <v>227</v>
      </c>
      <c r="AU214" s="220" t="s">
        <v>81</v>
      </c>
      <c r="AV214" s="14" t="s">
        <v>132</v>
      </c>
      <c r="AW214" s="14" t="s">
        <v>36</v>
      </c>
      <c r="AX214" s="14" t="s">
        <v>79</v>
      </c>
      <c r="AY214" s="220" t="s">
        <v>133</v>
      </c>
    </row>
    <row r="215" s="1" customFormat="1" ht="16.5" customHeight="1">
      <c r="B215" s="188"/>
      <c r="C215" s="189" t="s">
        <v>361</v>
      </c>
      <c r="D215" s="189" t="s">
        <v>135</v>
      </c>
      <c r="E215" s="190" t="s">
        <v>362</v>
      </c>
      <c r="F215" s="191" t="s">
        <v>363</v>
      </c>
      <c r="G215" s="192" t="s">
        <v>239</v>
      </c>
      <c r="H215" s="193">
        <v>124.44499999999999</v>
      </c>
      <c r="I215" s="194">
        <v>2469.1500000000001</v>
      </c>
      <c r="J215" s="194">
        <f>ROUND(I215*H215,2)</f>
        <v>307273.37</v>
      </c>
      <c r="K215" s="191" t="s">
        <v>224</v>
      </c>
      <c r="L215" s="42"/>
      <c r="M215" s="195" t="s">
        <v>5</v>
      </c>
      <c r="N215" s="196" t="s">
        <v>44</v>
      </c>
      <c r="O215" s="197">
        <v>0.58399999999999996</v>
      </c>
      <c r="P215" s="197">
        <f>O215*H215</f>
        <v>72.675879999999992</v>
      </c>
      <c r="Q215" s="197">
        <v>2.2563422040000001</v>
      </c>
      <c r="R215" s="197">
        <f>Q215*H215</f>
        <v>280.79050557677999</v>
      </c>
      <c r="S215" s="197">
        <v>0</v>
      </c>
      <c r="T215" s="198">
        <f>S215*H215</f>
        <v>0</v>
      </c>
      <c r="AR215" s="26" t="s">
        <v>132</v>
      </c>
      <c r="AT215" s="26" t="s">
        <v>135</v>
      </c>
      <c r="AU215" s="26" t="s">
        <v>81</v>
      </c>
      <c r="AY215" s="26" t="s">
        <v>133</v>
      </c>
      <c r="BE215" s="199">
        <f>IF(N215="základní",J215,0)</f>
        <v>307273.37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26" t="s">
        <v>79</v>
      </c>
      <c r="BK215" s="199">
        <f>ROUND(I215*H215,2)</f>
        <v>307273.37</v>
      </c>
      <c r="BL215" s="26" t="s">
        <v>132</v>
      </c>
      <c r="BM215" s="26" t="s">
        <v>364</v>
      </c>
    </row>
    <row r="216" s="1" customFormat="1">
      <c r="B216" s="42"/>
      <c r="D216" s="200" t="s">
        <v>140</v>
      </c>
      <c r="F216" s="201" t="s">
        <v>365</v>
      </c>
      <c r="L216" s="42"/>
      <c r="M216" s="202"/>
      <c r="N216" s="43"/>
      <c r="O216" s="43"/>
      <c r="P216" s="43"/>
      <c r="Q216" s="43"/>
      <c r="R216" s="43"/>
      <c r="S216" s="43"/>
      <c r="T216" s="81"/>
      <c r="AT216" s="26" t="s">
        <v>140</v>
      </c>
      <c r="AU216" s="26" t="s">
        <v>81</v>
      </c>
    </row>
    <row r="217" s="12" customFormat="1">
      <c r="B217" s="206"/>
      <c r="D217" s="200" t="s">
        <v>227</v>
      </c>
      <c r="E217" s="207" t="s">
        <v>5</v>
      </c>
      <c r="F217" s="208" t="s">
        <v>366</v>
      </c>
      <c r="H217" s="207" t="s">
        <v>5</v>
      </c>
      <c r="L217" s="206"/>
      <c r="M217" s="209"/>
      <c r="N217" s="210"/>
      <c r="O217" s="210"/>
      <c r="P217" s="210"/>
      <c r="Q217" s="210"/>
      <c r="R217" s="210"/>
      <c r="S217" s="210"/>
      <c r="T217" s="211"/>
      <c r="AT217" s="207" t="s">
        <v>227</v>
      </c>
      <c r="AU217" s="207" t="s">
        <v>81</v>
      </c>
      <c r="AV217" s="12" t="s">
        <v>79</v>
      </c>
      <c r="AW217" s="12" t="s">
        <v>36</v>
      </c>
      <c r="AX217" s="12" t="s">
        <v>73</v>
      </c>
      <c r="AY217" s="207" t="s">
        <v>133</v>
      </c>
    </row>
    <row r="218" s="12" customFormat="1">
      <c r="B218" s="206"/>
      <c r="D218" s="200" t="s">
        <v>227</v>
      </c>
      <c r="E218" s="207" t="s">
        <v>5</v>
      </c>
      <c r="F218" s="208" t="s">
        <v>367</v>
      </c>
      <c r="H218" s="207" t="s">
        <v>5</v>
      </c>
      <c r="L218" s="206"/>
      <c r="M218" s="209"/>
      <c r="N218" s="210"/>
      <c r="O218" s="210"/>
      <c r="P218" s="210"/>
      <c r="Q218" s="210"/>
      <c r="R218" s="210"/>
      <c r="S218" s="210"/>
      <c r="T218" s="211"/>
      <c r="AT218" s="207" t="s">
        <v>227</v>
      </c>
      <c r="AU218" s="207" t="s">
        <v>81</v>
      </c>
      <c r="AV218" s="12" t="s">
        <v>79</v>
      </c>
      <c r="AW218" s="12" t="s">
        <v>36</v>
      </c>
      <c r="AX218" s="12" t="s">
        <v>73</v>
      </c>
      <c r="AY218" s="207" t="s">
        <v>133</v>
      </c>
    </row>
    <row r="219" s="13" customFormat="1">
      <c r="B219" s="212"/>
      <c r="D219" s="200" t="s">
        <v>227</v>
      </c>
      <c r="E219" s="213" t="s">
        <v>5</v>
      </c>
      <c r="F219" s="214" t="s">
        <v>368</v>
      </c>
      <c r="H219" s="215">
        <v>11.696</v>
      </c>
      <c r="L219" s="212"/>
      <c r="M219" s="216"/>
      <c r="N219" s="217"/>
      <c r="O219" s="217"/>
      <c r="P219" s="217"/>
      <c r="Q219" s="217"/>
      <c r="R219" s="217"/>
      <c r="S219" s="217"/>
      <c r="T219" s="218"/>
      <c r="AT219" s="213" t="s">
        <v>227</v>
      </c>
      <c r="AU219" s="213" t="s">
        <v>81</v>
      </c>
      <c r="AV219" s="13" t="s">
        <v>81</v>
      </c>
      <c r="AW219" s="13" t="s">
        <v>36</v>
      </c>
      <c r="AX219" s="13" t="s">
        <v>73</v>
      </c>
      <c r="AY219" s="213" t="s">
        <v>133</v>
      </c>
    </row>
    <row r="220" s="12" customFormat="1">
      <c r="B220" s="206"/>
      <c r="D220" s="200" t="s">
        <v>227</v>
      </c>
      <c r="E220" s="207" t="s">
        <v>5</v>
      </c>
      <c r="F220" s="208" t="s">
        <v>369</v>
      </c>
      <c r="H220" s="207" t="s">
        <v>5</v>
      </c>
      <c r="L220" s="206"/>
      <c r="M220" s="209"/>
      <c r="N220" s="210"/>
      <c r="O220" s="210"/>
      <c r="P220" s="210"/>
      <c r="Q220" s="210"/>
      <c r="R220" s="210"/>
      <c r="S220" s="210"/>
      <c r="T220" s="211"/>
      <c r="AT220" s="207" t="s">
        <v>227</v>
      </c>
      <c r="AU220" s="207" t="s">
        <v>81</v>
      </c>
      <c r="AV220" s="12" t="s">
        <v>79</v>
      </c>
      <c r="AW220" s="12" t="s">
        <v>36</v>
      </c>
      <c r="AX220" s="12" t="s">
        <v>73</v>
      </c>
      <c r="AY220" s="207" t="s">
        <v>133</v>
      </c>
    </row>
    <row r="221" s="13" customFormat="1">
      <c r="B221" s="212"/>
      <c r="D221" s="200" t="s">
        <v>227</v>
      </c>
      <c r="E221" s="213" t="s">
        <v>5</v>
      </c>
      <c r="F221" s="214" t="s">
        <v>370</v>
      </c>
      <c r="H221" s="215">
        <v>62.654000000000003</v>
      </c>
      <c r="L221" s="212"/>
      <c r="M221" s="216"/>
      <c r="N221" s="217"/>
      <c r="O221" s="217"/>
      <c r="P221" s="217"/>
      <c r="Q221" s="217"/>
      <c r="R221" s="217"/>
      <c r="S221" s="217"/>
      <c r="T221" s="218"/>
      <c r="AT221" s="213" t="s">
        <v>227</v>
      </c>
      <c r="AU221" s="213" t="s">
        <v>81</v>
      </c>
      <c r="AV221" s="13" t="s">
        <v>81</v>
      </c>
      <c r="AW221" s="13" t="s">
        <v>36</v>
      </c>
      <c r="AX221" s="13" t="s">
        <v>73</v>
      </c>
      <c r="AY221" s="213" t="s">
        <v>133</v>
      </c>
    </row>
    <row r="222" s="12" customFormat="1">
      <c r="B222" s="206"/>
      <c r="D222" s="200" t="s">
        <v>227</v>
      </c>
      <c r="E222" s="207" t="s">
        <v>5</v>
      </c>
      <c r="F222" s="208" t="s">
        <v>371</v>
      </c>
      <c r="H222" s="207" t="s">
        <v>5</v>
      </c>
      <c r="L222" s="206"/>
      <c r="M222" s="209"/>
      <c r="N222" s="210"/>
      <c r="O222" s="210"/>
      <c r="P222" s="210"/>
      <c r="Q222" s="210"/>
      <c r="R222" s="210"/>
      <c r="S222" s="210"/>
      <c r="T222" s="211"/>
      <c r="AT222" s="207" t="s">
        <v>227</v>
      </c>
      <c r="AU222" s="207" t="s">
        <v>81</v>
      </c>
      <c r="AV222" s="12" t="s">
        <v>79</v>
      </c>
      <c r="AW222" s="12" t="s">
        <v>36</v>
      </c>
      <c r="AX222" s="12" t="s">
        <v>73</v>
      </c>
      <c r="AY222" s="207" t="s">
        <v>133</v>
      </c>
    </row>
    <row r="223" s="13" customFormat="1">
      <c r="B223" s="212"/>
      <c r="D223" s="200" t="s">
        <v>227</v>
      </c>
      <c r="E223" s="213" t="s">
        <v>5</v>
      </c>
      <c r="F223" s="214" t="s">
        <v>372</v>
      </c>
      <c r="H223" s="215">
        <v>14.773999999999999</v>
      </c>
      <c r="L223" s="212"/>
      <c r="M223" s="216"/>
      <c r="N223" s="217"/>
      <c r="O223" s="217"/>
      <c r="P223" s="217"/>
      <c r="Q223" s="217"/>
      <c r="R223" s="217"/>
      <c r="S223" s="217"/>
      <c r="T223" s="218"/>
      <c r="AT223" s="213" t="s">
        <v>227</v>
      </c>
      <c r="AU223" s="213" t="s">
        <v>81</v>
      </c>
      <c r="AV223" s="13" t="s">
        <v>81</v>
      </c>
      <c r="AW223" s="13" t="s">
        <v>36</v>
      </c>
      <c r="AX223" s="13" t="s">
        <v>73</v>
      </c>
      <c r="AY223" s="213" t="s">
        <v>133</v>
      </c>
    </row>
    <row r="224" s="12" customFormat="1">
      <c r="B224" s="206"/>
      <c r="D224" s="200" t="s">
        <v>227</v>
      </c>
      <c r="E224" s="207" t="s">
        <v>5</v>
      </c>
      <c r="F224" s="208" t="s">
        <v>373</v>
      </c>
      <c r="H224" s="207" t="s">
        <v>5</v>
      </c>
      <c r="L224" s="206"/>
      <c r="M224" s="209"/>
      <c r="N224" s="210"/>
      <c r="O224" s="210"/>
      <c r="P224" s="210"/>
      <c r="Q224" s="210"/>
      <c r="R224" s="210"/>
      <c r="S224" s="210"/>
      <c r="T224" s="211"/>
      <c r="AT224" s="207" t="s">
        <v>227</v>
      </c>
      <c r="AU224" s="207" t="s">
        <v>81</v>
      </c>
      <c r="AV224" s="12" t="s">
        <v>79</v>
      </c>
      <c r="AW224" s="12" t="s">
        <v>36</v>
      </c>
      <c r="AX224" s="12" t="s">
        <v>73</v>
      </c>
      <c r="AY224" s="207" t="s">
        <v>133</v>
      </c>
    </row>
    <row r="225" s="13" customFormat="1">
      <c r="B225" s="212"/>
      <c r="D225" s="200" t="s">
        <v>227</v>
      </c>
      <c r="E225" s="213" t="s">
        <v>5</v>
      </c>
      <c r="F225" s="214" t="s">
        <v>374</v>
      </c>
      <c r="H225" s="215">
        <v>9.234</v>
      </c>
      <c r="L225" s="212"/>
      <c r="M225" s="216"/>
      <c r="N225" s="217"/>
      <c r="O225" s="217"/>
      <c r="P225" s="217"/>
      <c r="Q225" s="217"/>
      <c r="R225" s="217"/>
      <c r="S225" s="217"/>
      <c r="T225" s="218"/>
      <c r="AT225" s="213" t="s">
        <v>227</v>
      </c>
      <c r="AU225" s="213" t="s">
        <v>81</v>
      </c>
      <c r="AV225" s="13" t="s">
        <v>81</v>
      </c>
      <c r="AW225" s="13" t="s">
        <v>36</v>
      </c>
      <c r="AX225" s="13" t="s">
        <v>73</v>
      </c>
      <c r="AY225" s="213" t="s">
        <v>133</v>
      </c>
    </row>
    <row r="226" s="13" customFormat="1">
      <c r="B226" s="212"/>
      <c r="D226" s="200" t="s">
        <v>227</v>
      </c>
      <c r="E226" s="213" t="s">
        <v>5</v>
      </c>
      <c r="F226" s="214" t="s">
        <v>372</v>
      </c>
      <c r="H226" s="215">
        <v>14.773999999999999</v>
      </c>
      <c r="L226" s="212"/>
      <c r="M226" s="216"/>
      <c r="N226" s="217"/>
      <c r="O226" s="217"/>
      <c r="P226" s="217"/>
      <c r="Q226" s="217"/>
      <c r="R226" s="217"/>
      <c r="S226" s="217"/>
      <c r="T226" s="218"/>
      <c r="AT226" s="213" t="s">
        <v>227</v>
      </c>
      <c r="AU226" s="213" t="s">
        <v>81</v>
      </c>
      <c r="AV226" s="13" t="s">
        <v>81</v>
      </c>
      <c r="AW226" s="13" t="s">
        <v>36</v>
      </c>
      <c r="AX226" s="13" t="s">
        <v>73</v>
      </c>
      <c r="AY226" s="213" t="s">
        <v>133</v>
      </c>
    </row>
    <row r="227" s="15" customFormat="1">
      <c r="B227" s="235"/>
      <c r="D227" s="200" t="s">
        <v>227</v>
      </c>
      <c r="E227" s="236" t="s">
        <v>5</v>
      </c>
      <c r="F227" s="237" t="s">
        <v>375</v>
      </c>
      <c r="H227" s="238">
        <v>113.13200000000001</v>
      </c>
      <c r="L227" s="235"/>
      <c r="M227" s="239"/>
      <c r="N227" s="240"/>
      <c r="O227" s="240"/>
      <c r="P227" s="240"/>
      <c r="Q227" s="240"/>
      <c r="R227" s="240"/>
      <c r="S227" s="240"/>
      <c r="T227" s="241"/>
      <c r="AT227" s="236" t="s">
        <v>227</v>
      </c>
      <c r="AU227" s="236" t="s">
        <v>81</v>
      </c>
      <c r="AV227" s="15" t="s">
        <v>146</v>
      </c>
      <c r="AW227" s="15" t="s">
        <v>36</v>
      </c>
      <c r="AX227" s="15" t="s">
        <v>73</v>
      </c>
      <c r="AY227" s="236" t="s">
        <v>133</v>
      </c>
    </row>
    <row r="228" s="13" customFormat="1">
      <c r="B228" s="212"/>
      <c r="D228" s="200" t="s">
        <v>227</v>
      </c>
      <c r="E228" s="213" t="s">
        <v>5</v>
      </c>
      <c r="F228" s="214" t="s">
        <v>376</v>
      </c>
      <c r="H228" s="215">
        <v>11.313000000000001</v>
      </c>
      <c r="L228" s="212"/>
      <c r="M228" s="216"/>
      <c r="N228" s="217"/>
      <c r="O228" s="217"/>
      <c r="P228" s="217"/>
      <c r="Q228" s="217"/>
      <c r="R228" s="217"/>
      <c r="S228" s="217"/>
      <c r="T228" s="218"/>
      <c r="AT228" s="213" t="s">
        <v>227</v>
      </c>
      <c r="AU228" s="213" t="s">
        <v>81</v>
      </c>
      <c r="AV228" s="13" t="s">
        <v>81</v>
      </c>
      <c r="AW228" s="13" t="s">
        <v>36</v>
      </c>
      <c r="AX228" s="13" t="s">
        <v>73</v>
      </c>
      <c r="AY228" s="213" t="s">
        <v>133</v>
      </c>
    </row>
    <row r="229" s="14" customFormat="1">
      <c r="B229" s="219"/>
      <c r="D229" s="200" t="s">
        <v>227</v>
      </c>
      <c r="E229" s="220" t="s">
        <v>5</v>
      </c>
      <c r="F229" s="221" t="s">
        <v>230</v>
      </c>
      <c r="H229" s="222">
        <v>124.44499999999999</v>
      </c>
      <c r="L229" s="219"/>
      <c r="M229" s="223"/>
      <c r="N229" s="224"/>
      <c r="O229" s="224"/>
      <c r="P229" s="224"/>
      <c r="Q229" s="224"/>
      <c r="R229" s="224"/>
      <c r="S229" s="224"/>
      <c r="T229" s="225"/>
      <c r="AT229" s="220" t="s">
        <v>227</v>
      </c>
      <c r="AU229" s="220" t="s">
        <v>81</v>
      </c>
      <c r="AV229" s="14" t="s">
        <v>132</v>
      </c>
      <c r="AW229" s="14" t="s">
        <v>36</v>
      </c>
      <c r="AX229" s="14" t="s">
        <v>79</v>
      </c>
      <c r="AY229" s="220" t="s">
        <v>133</v>
      </c>
    </row>
    <row r="230" s="1" customFormat="1" ht="16.5" customHeight="1">
      <c r="B230" s="188"/>
      <c r="C230" s="189" t="s">
        <v>377</v>
      </c>
      <c r="D230" s="189" t="s">
        <v>135</v>
      </c>
      <c r="E230" s="190" t="s">
        <v>378</v>
      </c>
      <c r="F230" s="191" t="s">
        <v>379</v>
      </c>
      <c r="G230" s="192" t="s">
        <v>223</v>
      </c>
      <c r="H230" s="193">
        <v>19</v>
      </c>
      <c r="I230" s="194">
        <v>265</v>
      </c>
      <c r="J230" s="194">
        <f>ROUND(I230*H230,2)</f>
        <v>5035</v>
      </c>
      <c r="K230" s="191" t="s">
        <v>224</v>
      </c>
      <c r="L230" s="42"/>
      <c r="M230" s="195" t="s">
        <v>5</v>
      </c>
      <c r="N230" s="196" t="s">
        <v>44</v>
      </c>
      <c r="O230" s="197">
        <v>0.247</v>
      </c>
      <c r="P230" s="197">
        <f>O230*H230</f>
        <v>4.6929999999999996</v>
      </c>
      <c r="Q230" s="197">
        <v>0.0026900000000000001</v>
      </c>
      <c r="R230" s="197">
        <f>Q230*H230</f>
        <v>0.051110000000000003</v>
      </c>
      <c r="S230" s="197">
        <v>0</v>
      </c>
      <c r="T230" s="198">
        <f>S230*H230</f>
        <v>0</v>
      </c>
      <c r="AR230" s="26" t="s">
        <v>296</v>
      </c>
      <c r="AT230" s="26" t="s">
        <v>135</v>
      </c>
      <c r="AU230" s="26" t="s">
        <v>81</v>
      </c>
      <c r="AY230" s="26" t="s">
        <v>133</v>
      </c>
      <c r="BE230" s="199">
        <f>IF(N230="základní",J230,0)</f>
        <v>5035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26" t="s">
        <v>79</v>
      </c>
      <c r="BK230" s="199">
        <f>ROUND(I230*H230,2)</f>
        <v>5035</v>
      </c>
      <c r="BL230" s="26" t="s">
        <v>296</v>
      </c>
      <c r="BM230" s="26" t="s">
        <v>380</v>
      </c>
    </row>
    <row r="231" s="1" customFormat="1">
      <c r="B231" s="42"/>
      <c r="D231" s="200" t="s">
        <v>140</v>
      </c>
      <c r="F231" s="201" t="s">
        <v>381</v>
      </c>
      <c r="L231" s="42"/>
      <c r="M231" s="202"/>
      <c r="N231" s="43"/>
      <c r="O231" s="43"/>
      <c r="P231" s="43"/>
      <c r="Q231" s="43"/>
      <c r="R231" s="43"/>
      <c r="S231" s="43"/>
      <c r="T231" s="81"/>
      <c r="AT231" s="26" t="s">
        <v>140</v>
      </c>
      <c r="AU231" s="26" t="s">
        <v>81</v>
      </c>
    </row>
    <row r="232" s="12" customFormat="1">
      <c r="B232" s="206"/>
      <c r="D232" s="200" t="s">
        <v>227</v>
      </c>
      <c r="E232" s="207" t="s">
        <v>5</v>
      </c>
      <c r="F232" s="208" t="s">
        <v>366</v>
      </c>
      <c r="H232" s="207" t="s">
        <v>5</v>
      </c>
      <c r="L232" s="206"/>
      <c r="M232" s="209"/>
      <c r="N232" s="210"/>
      <c r="O232" s="210"/>
      <c r="P232" s="210"/>
      <c r="Q232" s="210"/>
      <c r="R232" s="210"/>
      <c r="S232" s="210"/>
      <c r="T232" s="211"/>
      <c r="AT232" s="207" t="s">
        <v>227</v>
      </c>
      <c r="AU232" s="207" t="s">
        <v>81</v>
      </c>
      <c r="AV232" s="12" t="s">
        <v>79</v>
      </c>
      <c r="AW232" s="12" t="s">
        <v>36</v>
      </c>
      <c r="AX232" s="12" t="s">
        <v>73</v>
      </c>
      <c r="AY232" s="207" t="s">
        <v>133</v>
      </c>
    </row>
    <row r="233" s="12" customFormat="1">
      <c r="B233" s="206"/>
      <c r="D233" s="200" t="s">
        <v>227</v>
      </c>
      <c r="E233" s="207" t="s">
        <v>5</v>
      </c>
      <c r="F233" s="208" t="s">
        <v>367</v>
      </c>
      <c r="H233" s="207" t="s">
        <v>5</v>
      </c>
      <c r="L233" s="206"/>
      <c r="M233" s="209"/>
      <c r="N233" s="210"/>
      <c r="O233" s="210"/>
      <c r="P233" s="210"/>
      <c r="Q233" s="210"/>
      <c r="R233" s="210"/>
      <c r="S233" s="210"/>
      <c r="T233" s="211"/>
      <c r="AT233" s="207" t="s">
        <v>227</v>
      </c>
      <c r="AU233" s="207" t="s">
        <v>81</v>
      </c>
      <c r="AV233" s="12" t="s">
        <v>79</v>
      </c>
      <c r="AW233" s="12" t="s">
        <v>36</v>
      </c>
      <c r="AX233" s="12" t="s">
        <v>73</v>
      </c>
      <c r="AY233" s="207" t="s">
        <v>133</v>
      </c>
    </row>
    <row r="234" s="13" customFormat="1">
      <c r="B234" s="212"/>
      <c r="D234" s="200" t="s">
        <v>227</v>
      </c>
      <c r="E234" s="213" t="s">
        <v>5</v>
      </c>
      <c r="F234" s="214" t="s">
        <v>382</v>
      </c>
      <c r="H234" s="215">
        <v>2.2799999999999998</v>
      </c>
      <c r="L234" s="212"/>
      <c r="M234" s="216"/>
      <c r="N234" s="217"/>
      <c r="O234" s="217"/>
      <c r="P234" s="217"/>
      <c r="Q234" s="217"/>
      <c r="R234" s="217"/>
      <c r="S234" s="217"/>
      <c r="T234" s="218"/>
      <c r="AT234" s="213" t="s">
        <v>227</v>
      </c>
      <c r="AU234" s="213" t="s">
        <v>81</v>
      </c>
      <c r="AV234" s="13" t="s">
        <v>81</v>
      </c>
      <c r="AW234" s="13" t="s">
        <v>36</v>
      </c>
      <c r="AX234" s="13" t="s">
        <v>73</v>
      </c>
      <c r="AY234" s="213" t="s">
        <v>133</v>
      </c>
    </row>
    <row r="235" s="12" customFormat="1">
      <c r="B235" s="206"/>
      <c r="D235" s="200" t="s">
        <v>227</v>
      </c>
      <c r="E235" s="207" t="s">
        <v>5</v>
      </c>
      <c r="F235" s="208" t="s">
        <v>369</v>
      </c>
      <c r="H235" s="207" t="s">
        <v>5</v>
      </c>
      <c r="L235" s="206"/>
      <c r="M235" s="209"/>
      <c r="N235" s="210"/>
      <c r="O235" s="210"/>
      <c r="P235" s="210"/>
      <c r="Q235" s="210"/>
      <c r="R235" s="210"/>
      <c r="S235" s="210"/>
      <c r="T235" s="211"/>
      <c r="AT235" s="207" t="s">
        <v>227</v>
      </c>
      <c r="AU235" s="207" t="s">
        <v>81</v>
      </c>
      <c r="AV235" s="12" t="s">
        <v>79</v>
      </c>
      <c r="AW235" s="12" t="s">
        <v>36</v>
      </c>
      <c r="AX235" s="12" t="s">
        <v>73</v>
      </c>
      <c r="AY235" s="207" t="s">
        <v>133</v>
      </c>
    </row>
    <row r="236" s="13" customFormat="1">
      <c r="B236" s="212"/>
      <c r="D236" s="200" t="s">
        <v>227</v>
      </c>
      <c r="E236" s="213" t="s">
        <v>5</v>
      </c>
      <c r="F236" s="214" t="s">
        <v>383</v>
      </c>
      <c r="H236" s="215">
        <v>9.1600000000000001</v>
      </c>
      <c r="L236" s="212"/>
      <c r="M236" s="216"/>
      <c r="N236" s="217"/>
      <c r="O236" s="217"/>
      <c r="P236" s="217"/>
      <c r="Q236" s="217"/>
      <c r="R236" s="217"/>
      <c r="S236" s="217"/>
      <c r="T236" s="218"/>
      <c r="AT236" s="213" t="s">
        <v>227</v>
      </c>
      <c r="AU236" s="213" t="s">
        <v>81</v>
      </c>
      <c r="AV236" s="13" t="s">
        <v>81</v>
      </c>
      <c r="AW236" s="13" t="s">
        <v>36</v>
      </c>
      <c r="AX236" s="13" t="s">
        <v>73</v>
      </c>
      <c r="AY236" s="213" t="s">
        <v>133</v>
      </c>
    </row>
    <row r="237" s="12" customFormat="1">
      <c r="B237" s="206"/>
      <c r="D237" s="200" t="s">
        <v>227</v>
      </c>
      <c r="E237" s="207" t="s">
        <v>5</v>
      </c>
      <c r="F237" s="208" t="s">
        <v>371</v>
      </c>
      <c r="H237" s="207" t="s">
        <v>5</v>
      </c>
      <c r="L237" s="206"/>
      <c r="M237" s="209"/>
      <c r="N237" s="210"/>
      <c r="O237" s="210"/>
      <c r="P237" s="210"/>
      <c r="Q237" s="210"/>
      <c r="R237" s="210"/>
      <c r="S237" s="210"/>
      <c r="T237" s="211"/>
      <c r="AT237" s="207" t="s">
        <v>227</v>
      </c>
      <c r="AU237" s="207" t="s">
        <v>81</v>
      </c>
      <c r="AV237" s="12" t="s">
        <v>79</v>
      </c>
      <c r="AW237" s="12" t="s">
        <v>36</v>
      </c>
      <c r="AX237" s="12" t="s">
        <v>73</v>
      </c>
      <c r="AY237" s="207" t="s">
        <v>133</v>
      </c>
    </row>
    <row r="238" s="13" customFormat="1">
      <c r="B238" s="212"/>
      <c r="D238" s="200" t="s">
        <v>227</v>
      </c>
      <c r="E238" s="213" t="s">
        <v>5</v>
      </c>
      <c r="F238" s="214" t="s">
        <v>384</v>
      </c>
      <c r="H238" s="215">
        <v>2.8799999999999999</v>
      </c>
      <c r="L238" s="212"/>
      <c r="M238" s="216"/>
      <c r="N238" s="217"/>
      <c r="O238" s="217"/>
      <c r="P238" s="217"/>
      <c r="Q238" s="217"/>
      <c r="R238" s="217"/>
      <c r="S238" s="217"/>
      <c r="T238" s="218"/>
      <c r="AT238" s="213" t="s">
        <v>227</v>
      </c>
      <c r="AU238" s="213" t="s">
        <v>81</v>
      </c>
      <c r="AV238" s="13" t="s">
        <v>81</v>
      </c>
      <c r="AW238" s="13" t="s">
        <v>36</v>
      </c>
      <c r="AX238" s="13" t="s">
        <v>73</v>
      </c>
      <c r="AY238" s="213" t="s">
        <v>133</v>
      </c>
    </row>
    <row r="239" s="12" customFormat="1">
      <c r="B239" s="206"/>
      <c r="D239" s="200" t="s">
        <v>227</v>
      </c>
      <c r="E239" s="207" t="s">
        <v>5</v>
      </c>
      <c r="F239" s="208" t="s">
        <v>373</v>
      </c>
      <c r="H239" s="207" t="s">
        <v>5</v>
      </c>
      <c r="L239" s="206"/>
      <c r="M239" s="209"/>
      <c r="N239" s="210"/>
      <c r="O239" s="210"/>
      <c r="P239" s="210"/>
      <c r="Q239" s="210"/>
      <c r="R239" s="210"/>
      <c r="S239" s="210"/>
      <c r="T239" s="211"/>
      <c r="AT239" s="207" t="s">
        <v>227</v>
      </c>
      <c r="AU239" s="207" t="s">
        <v>81</v>
      </c>
      <c r="AV239" s="12" t="s">
        <v>79</v>
      </c>
      <c r="AW239" s="12" t="s">
        <v>36</v>
      </c>
      <c r="AX239" s="12" t="s">
        <v>73</v>
      </c>
      <c r="AY239" s="207" t="s">
        <v>133</v>
      </c>
    </row>
    <row r="240" s="13" customFormat="1">
      <c r="B240" s="212"/>
      <c r="D240" s="200" t="s">
        <v>227</v>
      </c>
      <c r="E240" s="213" t="s">
        <v>5</v>
      </c>
      <c r="F240" s="214" t="s">
        <v>385</v>
      </c>
      <c r="H240" s="215">
        <v>1.8</v>
      </c>
      <c r="L240" s="212"/>
      <c r="M240" s="216"/>
      <c r="N240" s="217"/>
      <c r="O240" s="217"/>
      <c r="P240" s="217"/>
      <c r="Q240" s="217"/>
      <c r="R240" s="217"/>
      <c r="S240" s="217"/>
      <c r="T240" s="218"/>
      <c r="AT240" s="213" t="s">
        <v>227</v>
      </c>
      <c r="AU240" s="213" t="s">
        <v>81</v>
      </c>
      <c r="AV240" s="13" t="s">
        <v>81</v>
      </c>
      <c r="AW240" s="13" t="s">
        <v>36</v>
      </c>
      <c r="AX240" s="13" t="s">
        <v>73</v>
      </c>
      <c r="AY240" s="213" t="s">
        <v>133</v>
      </c>
    </row>
    <row r="241" s="13" customFormat="1">
      <c r="B241" s="212"/>
      <c r="D241" s="200" t="s">
        <v>227</v>
      </c>
      <c r="E241" s="213" t="s">
        <v>5</v>
      </c>
      <c r="F241" s="214" t="s">
        <v>384</v>
      </c>
      <c r="H241" s="215">
        <v>2.8799999999999999</v>
      </c>
      <c r="L241" s="212"/>
      <c r="M241" s="216"/>
      <c r="N241" s="217"/>
      <c r="O241" s="217"/>
      <c r="P241" s="217"/>
      <c r="Q241" s="217"/>
      <c r="R241" s="217"/>
      <c r="S241" s="217"/>
      <c r="T241" s="218"/>
      <c r="AT241" s="213" t="s">
        <v>227</v>
      </c>
      <c r="AU241" s="213" t="s">
        <v>81</v>
      </c>
      <c r="AV241" s="13" t="s">
        <v>81</v>
      </c>
      <c r="AW241" s="13" t="s">
        <v>36</v>
      </c>
      <c r="AX241" s="13" t="s">
        <v>73</v>
      </c>
      <c r="AY241" s="213" t="s">
        <v>133</v>
      </c>
    </row>
    <row r="242" s="14" customFormat="1">
      <c r="B242" s="219"/>
      <c r="D242" s="200" t="s">
        <v>227</v>
      </c>
      <c r="E242" s="220" t="s">
        <v>5</v>
      </c>
      <c r="F242" s="221" t="s">
        <v>230</v>
      </c>
      <c r="H242" s="222">
        <v>19</v>
      </c>
      <c r="L242" s="219"/>
      <c r="M242" s="223"/>
      <c r="N242" s="224"/>
      <c r="O242" s="224"/>
      <c r="P242" s="224"/>
      <c r="Q242" s="224"/>
      <c r="R242" s="224"/>
      <c r="S242" s="224"/>
      <c r="T242" s="225"/>
      <c r="AT242" s="220" t="s">
        <v>227</v>
      </c>
      <c r="AU242" s="220" t="s">
        <v>81</v>
      </c>
      <c r="AV242" s="14" t="s">
        <v>132</v>
      </c>
      <c r="AW242" s="14" t="s">
        <v>36</v>
      </c>
      <c r="AX242" s="14" t="s">
        <v>79</v>
      </c>
      <c r="AY242" s="220" t="s">
        <v>133</v>
      </c>
    </row>
    <row r="243" s="1" customFormat="1" ht="16.5" customHeight="1">
      <c r="B243" s="188"/>
      <c r="C243" s="189" t="s">
        <v>386</v>
      </c>
      <c r="D243" s="189" t="s">
        <v>135</v>
      </c>
      <c r="E243" s="190" t="s">
        <v>387</v>
      </c>
      <c r="F243" s="191" t="s">
        <v>388</v>
      </c>
      <c r="G243" s="192" t="s">
        <v>223</v>
      </c>
      <c r="H243" s="193">
        <v>19</v>
      </c>
      <c r="I243" s="194">
        <v>52.399999999999999</v>
      </c>
      <c r="J243" s="194">
        <f>ROUND(I243*H243,2)</f>
        <v>995.60000000000002</v>
      </c>
      <c r="K243" s="191" t="s">
        <v>224</v>
      </c>
      <c r="L243" s="42"/>
      <c r="M243" s="195" t="s">
        <v>5</v>
      </c>
      <c r="N243" s="196" t="s">
        <v>44</v>
      </c>
      <c r="O243" s="197">
        <v>0.083000000000000004</v>
      </c>
      <c r="P243" s="197">
        <f>O243*H243</f>
        <v>1.5770000000000002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AR243" s="26" t="s">
        <v>132</v>
      </c>
      <c r="AT243" s="26" t="s">
        <v>135</v>
      </c>
      <c r="AU243" s="26" t="s">
        <v>81</v>
      </c>
      <c r="AY243" s="26" t="s">
        <v>133</v>
      </c>
      <c r="BE243" s="199">
        <f>IF(N243="základní",J243,0)</f>
        <v>995.60000000000002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26" t="s">
        <v>79</v>
      </c>
      <c r="BK243" s="199">
        <f>ROUND(I243*H243,2)</f>
        <v>995.60000000000002</v>
      </c>
      <c r="BL243" s="26" t="s">
        <v>132</v>
      </c>
      <c r="BM243" s="26" t="s">
        <v>389</v>
      </c>
    </row>
    <row r="244" s="1" customFormat="1">
      <c r="B244" s="42"/>
      <c r="D244" s="200" t="s">
        <v>140</v>
      </c>
      <c r="F244" s="201" t="s">
        <v>390</v>
      </c>
      <c r="L244" s="42"/>
      <c r="M244" s="202"/>
      <c r="N244" s="43"/>
      <c r="O244" s="43"/>
      <c r="P244" s="43"/>
      <c r="Q244" s="43"/>
      <c r="R244" s="43"/>
      <c r="S244" s="43"/>
      <c r="T244" s="81"/>
      <c r="AT244" s="26" t="s">
        <v>140</v>
      </c>
      <c r="AU244" s="26" t="s">
        <v>81</v>
      </c>
    </row>
    <row r="245" s="11" customFormat="1" ht="29.88" customHeight="1">
      <c r="B245" s="176"/>
      <c r="D245" s="177" t="s">
        <v>72</v>
      </c>
      <c r="E245" s="186" t="s">
        <v>146</v>
      </c>
      <c r="F245" s="186" t="s">
        <v>391</v>
      </c>
      <c r="J245" s="187">
        <f>BK245</f>
        <v>3185979.6599999997</v>
      </c>
      <c r="L245" s="176"/>
      <c r="M245" s="180"/>
      <c r="N245" s="181"/>
      <c r="O245" s="181"/>
      <c r="P245" s="182">
        <f>SUM(P246:P297)</f>
        <v>136.38012799999999</v>
      </c>
      <c r="Q245" s="181"/>
      <c r="R245" s="182">
        <f>SUM(R246:R297)</f>
        <v>1076.8058516199999</v>
      </c>
      <c r="S245" s="181"/>
      <c r="T245" s="183">
        <f>SUM(T246:T297)</f>
        <v>0</v>
      </c>
      <c r="AR245" s="177" t="s">
        <v>79</v>
      </c>
      <c r="AT245" s="184" t="s">
        <v>72</v>
      </c>
      <c r="AU245" s="184" t="s">
        <v>79</v>
      </c>
      <c r="AY245" s="177" t="s">
        <v>133</v>
      </c>
      <c r="BK245" s="185">
        <f>SUM(BK246:BK297)</f>
        <v>3185979.6599999997</v>
      </c>
    </row>
    <row r="246" s="1" customFormat="1" ht="16.5" customHeight="1">
      <c r="B246" s="188"/>
      <c r="C246" s="189" t="s">
        <v>392</v>
      </c>
      <c r="D246" s="189" t="s">
        <v>135</v>
      </c>
      <c r="E246" s="190" t="s">
        <v>393</v>
      </c>
      <c r="F246" s="191" t="s">
        <v>394</v>
      </c>
      <c r="G246" s="192" t="s">
        <v>239</v>
      </c>
      <c r="H246" s="193">
        <v>430.488</v>
      </c>
      <c r="I246" s="194">
        <v>1195</v>
      </c>
      <c r="J246" s="194">
        <f>ROUND(I246*H246,2)</f>
        <v>514433.15999999997</v>
      </c>
      <c r="K246" s="191" t="s">
        <v>5</v>
      </c>
      <c r="L246" s="42"/>
      <c r="M246" s="195" t="s">
        <v>5</v>
      </c>
      <c r="N246" s="196" t="s">
        <v>44</v>
      </c>
      <c r="O246" s="197">
        <v>0</v>
      </c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AR246" s="26" t="s">
        <v>132</v>
      </c>
      <c r="AT246" s="26" t="s">
        <v>135</v>
      </c>
      <c r="AU246" s="26" t="s">
        <v>81</v>
      </c>
      <c r="AY246" s="26" t="s">
        <v>133</v>
      </c>
      <c r="BE246" s="199">
        <f>IF(N246="základní",J246,0)</f>
        <v>514433.15999999997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26" t="s">
        <v>79</v>
      </c>
      <c r="BK246" s="199">
        <f>ROUND(I246*H246,2)</f>
        <v>514433.15999999997</v>
      </c>
      <c r="BL246" s="26" t="s">
        <v>132</v>
      </c>
      <c r="BM246" s="26" t="s">
        <v>395</v>
      </c>
    </row>
    <row r="247" s="13" customFormat="1">
      <c r="B247" s="212"/>
      <c r="D247" s="200" t="s">
        <v>227</v>
      </c>
      <c r="E247" s="213" t="s">
        <v>5</v>
      </c>
      <c r="F247" s="214" t="s">
        <v>396</v>
      </c>
      <c r="H247" s="215">
        <v>29.16</v>
      </c>
      <c r="L247" s="212"/>
      <c r="M247" s="216"/>
      <c r="N247" s="217"/>
      <c r="O247" s="217"/>
      <c r="P247" s="217"/>
      <c r="Q247" s="217"/>
      <c r="R247" s="217"/>
      <c r="S247" s="217"/>
      <c r="T247" s="218"/>
      <c r="AT247" s="213" t="s">
        <v>227</v>
      </c>
      <c r="AU247" s="213" t="s">
        <v>81</v>
      </c>
      <c r="AV247" s="13" t="s">
        <v>81</v>
      </c>
      <c r="AW247" s="13" t="s">
        <v>36</v>
      </c>
      <c r="AX247" s="13" t="s">
        <v>73</v>
      </c>
      <c r="AY247" s="213" t="s">
        <v>133</v>
      </c>
    </row>
    <row r="248" s="13" customFormat="1">
      <c r="B248" s="212"/>
      <c r="D248" s="200" t="s">
        <v>227</v>
      </c>
      <c r="E248" s="213" t="s">
        <v>5</v>
      </c>
      <c r="F248" s="214" t="s">
        <v>397</v>
      </c>
      <c r="H248" s="215">
        <v>62.207999999999998</v>
      </c>
      <c r="L248" s="212"/>
      <c r="M248" s="216"/>
      <c r="N248" s="217"/>
      <c r="O248" s="217"/>
      <c r="P248" s="217"/>
      <c r="Q248" s="217"/>
      <c r="R248" s="217"/>
      <c r="S248" s="217"/>
      <c r="T248" s="218"/>
      <c r="AT248" s="213" t="s">
        <v>227</v>
      </c>
      <c r="AU248" s="213" t="s">
        <v>81</v>
      </c>
      <c r="AV248" s="13" t="s">
        <v>81</v>
      </c>
      <c r="AW248" s="13" t="s">
        <v>36</v>
      </c>
      <c r="AX248" s="13" t="s">
        <v>73</v>
      </c>
      <c r="AY248" s="213" t="s">
        <v>133</v>
      </c>
    </row>
    <row r="249" s="13" customFormat="1">
      <c r="B249" s="212"/>
      <c r="D249" s="200" t="s">
        <v>227</v>
      </c>
      <c r="E249" s="213" t="s">
        <v>5</v>
      </c>
      <c r="F249" s="214" t="s">
        <v>398</v>
      </c>
      <c r="H249" s="215">
        <v>17.280000000000001</v>
      </c>
      <c r="L249" s="212"/>
      <c r="M249" s="216"/>
      <c r="N249" s="217"/>
      <c r="O249" s="217"/>
      <c r="P249" s="217"/>
      <c r="Q249" s="217"/>
      <c r="R249" s="217"/>
      <c r="S249" s="217"/>
      <c r="T249" s="218"/>
      <c r="AT249" s="213" t="s">
        <v>227</v>
      </c>
      <c r="AU249" s="213" t="s">
        <v>81</v>
      </c>
      <c r="AV249" s="13" t="s">
        <v>81</v>
      </c>
      <c r="AW249" s="13" t="s">
        <v>36</v>
      </c>
      <c r="AX249" s="13" t="s">
        <v>73</v>
      </c>
      <c r="AY249" s="213" t="s">
        <v>133</v>
      </c>
    </row>
    <row r="250" s="13" customFormat="1">
      <c r="B250" s="212"/>
      <c r="D250" s="200" t="s">
        <v>227</v>
      </c>
      <c r="E250" s="213" t="s">
        <v>5</v>
      </c>
      <c r="F250" s="214" t="s">
        <v>399</v>
      </c>
      <c r="H250" s="215">
        <v>19.440000000000001</v>
      </c>
      <c r="L250" s="212"/>
      <c r="M250" s="216"/>
      <c r="N250" s="217"/>
      <c r="O250" s="217"/>
      <c r="P250" s="217"/>
      <c r="Q250" s="217"/>
      <c r="R250" s="217"/>
      <c r="S250" s="217"/>
      <c r="T250" s="218"/>
      <c r="AT250" s="213" t="s">
        <v>227</v>
      </c>
      <c r="AU250" s="213" t="s">
        <v>81</v>
      </c>
      <c r="AV250" s="13" t="s">
        <v>81</v>
      </c>
      <c r="AW250" s="13" t="s">
        <v>36</v>
      </c>
      <c r="AX250" s="13" t="s">
        <v>73</v>
      </c>
      <c r="AY250" s="213" t="s">
        <v>133</v>
      </c>
    </row>
    <row r="251" s="13" customFormat="1">
      <c r="B251" s="212"/>
      <c r="D251" s="200" t="s">
        <v>227</v>
      </c>
      <c r="E251" s="213" t="s">
        <v>5</v>
      </c>
      <c r="F251" s="214" t="s">
        <v>400</v>
      </c>
      <c r="H251" s="215">
        <v>302.39999999999998</v>
      </c>
      <c r="L251" s="212"/>
      <c r="M251" s="216"/>
      <c r="N251" s="217"/>
      <c r="O251" s="217"/>
      <c r="P251" s="217"/>
      <c r="Q251" s="217"/>
      <c r="R251" s="217"/>
      <c r="S251" s="217"/>
      <c r="T251" s="218"/>
      <c r="AT251" s="213" t="s">
        <v>227</v>
      </c>
      <c r="AU251" s="213" t="s">
        <v>81</v>
      </c>
      <c r="AV251" s="13" t="s">
        <v>81</v>
      </c>
      <c r="AW251" s="13" t="s">
        <v>36</v>
      </c>
      <c r="AX251" s="13" t="s">
        <v>73</v>
      </c>
      <c r="AY251" s="213" t="s">
        <v>133</v>
      </c>
    </row>
    <row r="252" s="14" customFormat="1">
      <c r="B252" s="219"/>
      <c r="D252" s="200" t="s">
        <v>227</v>
      </c>
      <c r="E252" s="220" t="s">
        <v>5</v>
      </c>
      <c r="F252" s="221" t="s">
        <v>230</v>
      </c>
      <c r="H252" s="222">
        <v>430.488</v>
      </c>
      <c r="L252" s="219"/>
      <c r="M252" s="223"/>
      <c r="N252" s="224"/>
      <c r="O252" s="224"/>
      <c r="P252" s="224"/>
      <c r="Q252" s="224"/>
      <c r="R252" s="224"/>
      <c r="S252" s="224"/>
      <c r="T252" s="225"/>
      <c r="AT252" s="220" t="s">
        <v>227</v>
      </c>
      <c r="AU252" s="220" t="s">
        <v>81</v>
      </c>
      <c r="AV252" s="14" t="s">
        <v>132</v>
      </c>
      <c r="AW252" s="14" t="s">
        <v>36</v>
      </c>
      <c r="AX252" s="14" t="s">
        <v>79</v>
      </c>
      <c r="AY252" s="220" t="s">
        <v>133</v>
      </c>
    </row>
    <row r="253" s="1" customFormat="1" ht="16.5" customHeight="1">
      <c r="B253" s="188"/>
      <c r="C253" s="226" t="s">
        <v>401</v>
      </c>
      <c r="D253" s="226" t="s">
        <v>311</v>
      </c>
      <c r="E253" s="227" t="s">
        <v>402</v>
      </c>
      <c r="F253" s="228" t="s">
        <v>403</v>
      </c>
      <c r="G253" s="229" t="s">
        <v>239</v>
      </c>
      <c r="H253" s="230">
        <v>430.488</v>
      </c>
      <c r="I253" s="231">
        <v>5062</v>
      </c>
      <c r="J253" s="231">
        <f>ROUND(I253*H253,2)</f>
        <v>2179130.2599999998</v>
      </c>
      <c r="K253" s="228" t="s">
        <v>5</v>
      </c>
      <c r="L253" s="232"/>
      <c r="M253" s="233" t="s">
        <v>5</v>
      </c>
      <c r="N253" s="234" t="s">
        <v>44</v>
      </c>
      <c r="O253" s="197">
        <v>0</v>
      </c>
      <c r="P253" s="197">
        <f>O253*H253</f>
        <v>0</v>
      </c>
      <c r="Q253" s="197">
        <v>2.3999999999999999</v>
      </c>
      <c r="R253" s="197">
        <f>Q253*H253</f>
        <v>1033.1712</v>
      </c>
      <c r="S253" s="197">
        <v>0</v>
      </c>
      <c r="T253" s="198">
        <f>S253*H253</f>
        <v>0</v>
      </c>
      <c r="AR253" s="26" t="s">
        <v>170</v>
      </c>
      <c r="AT253" s="26" t="s">
        <v>311</v>
      </c>
      <c r="AU253" s="26" t="s">
        <v>81</v>
      </c>
      <c r="AY253" s="26" t="s">
        <v>133</v>
      </c>
      <c r="BE253" s="199">
        <f>IF(N253="základní",J253,0)</f>
        <v>2179130.2599999998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26" t="s">
        <v>79</v>
      </c>
      <c r="BK253" s="199">
        <f>ROUND(I253*H253,2)</f>
        <v>2179130.2599999998</v>
      </c>
      <c r="BL253" s="26" t="s">
        <v>132</v>
      </c>
      <c r="BM253" s="26" t="s">
        <v>404</v>
      </c>
    </row>
    <row r="254" s="1" customFormat="1" ht="16.5" customHeight="1">
      <c r="B254" s="188"/>
      <c r="C254" s="226" t="s">
        <v>405</v>
      </c>
      <c r="D254" s="226" t="s">
        <v>311</v>
      </c>
      <c r="E254" s="227" t="s">
        <v>406</v>
      </c>
      <c r="F254" s="228" t="s">
        <v>407</v>
      </c>
      <c r="G254" s="229" t="s">
        <v>138</v>
      </c>
      <c r="H254" s="230">
        <v>1</v>
      </c>
      <c r="I254" s="231">
        <v>338402</v>
      </c>
      <c r="J254" s="231">
        <f>ROUND(I254*H254,2)</f>
        <v>338402</v>
      </c>
      <c r="K254" s="228" t="s">
        <v>5</v>
      </c>
      <c r="L254" s="232"/>
      <c r="M254" s="233" t="s">
        <v>5</v>
      </c>
      <c r="N254" s="234" t="s">
        <v>44</v>
      </c>
      <c r="O254" s="197">
        <v>0</v>
      </c>
      <c r="P254" s="197">
        <f>O254*H254</f>
        <v>0</v>
      </c>
      <c r="Q254" s="197">
        <v>1.7283999999999999</v>
      </c>
      <c r="R254" s="197">
        <f>Q254*H254</f>
        <v>1.7283999999999999</v>
      </c>
      <c r="S254" s="197">
        <v>0</v>
      </c>
      <c r="T254" s="198">
        <f>S254*H254</f>
        <v>0</v>
      </c>
      <c r="AR254" s="26" t="s">
        <v>170</v>
      </c>
      <c r="AT254" s="26" t="s">
        <v>311</v>
      </c>
      <c r="AU254" s="26" t="s">
        <v>81</v>
      </c>
      <c r="AY254" s="26" t="s">
        <v>133</v>
      </c>
      <c r="BE254" s="199">
        <f>IF(N254="základní",J254,0)</f>
        <v>338402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26" t="s">
        <v>79</v>
      </c>
      <c r="BK254" s="199">
        <f>ROUND(I254*H254,2)</f>
        <v>338402</v>
      </c>
      <c r="BL254" s="26" t="s">
        <v>132</v>
      </c>
      <c r="BM254" s="26" t="s">
        <v>408</v>
      </c>
    </row>
    <row r="255" s="1" customFormat="1" ht="16.5" customHeight="1">
      <c r="B255" s="188"/>
      <c r="C255" s="189" t="s">
        <v>409</v>
      </c>
      <c r="D255" s="189" t="s">
        <v>135</v>
      </c>
      <c r="E255" s="190" t="s">
        <v>410</v>
      </c>
      <c r="F255" s="191" t="s">
        <v>411</v>
      </c>
      <c r="G255" s="192" t="s">
        <v>219</v>
      </c>
      <c r="H255" s="193">
        <v>1</v>
      </c>
      <c r="I255" s="194">
        <v>60000</v>
      </c>
      <c r="J255" s="194">
        <f>ROUND(I255*H255,2)</f>
        <v>60000</v>
      </c>
      <c r="K255" s="191" t="s">
        <v>5</v>
      </c>
      <c r="L255" s="42"/>
      <c r="M255" s="195" t="s">
        <v>5</v>
      </c>
      <c r="N255" s="196" t="s">
        <v>44</v>
      </c>
      <c r="O255" s="197">
        <v>0</v>
      </c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AR255" s="26" t="s">
        <v>132</v>
      </c>
      <c r="AT255" s="26" t="s">
        <v>135</v>
      </c>
      <c r="AU255" s="26" t="s">
        <v>81</v>
      </c>
      <c r="AY255" s="26" t="s">
        <v>133</v>
      </c>
      <c r="BE255" s="199">
        <f>IF(N255="základní",J255,0)</f>
        <v>60000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26" t="s">
        <v>79</v>
      </c>
      <c r="BK255" s="199">
        <f>ROUND(I255*H255,2)</f>
        <v>60000</v>
      </c>
      <c r="BL255" s="26" t="s">
        <v>132</v>
      </c>
      <c r="BM255" s="26" t="s">
        <v>412</v>
      </c>
    </row>
    <row r="256" s="1" customFormat="1">
      <c r="B256" s="42"/>
      <c r="D256" s="200" t="s">
        <v>140</v>
      </c>
      <c r="F256" s="201" t="s">
        <v>411</v>
      </c>
      <c r="L256" s="42"/>
      <c r="M256" s="202"/>
      <c r="N256" s="43"/>
      <c r="O256" s="43"/>
      <c r="P256" s="43"/>
      <c r="Q256" s="43"/>
      <c r="R256" s="43"/>
      <c r="S256" s="43"/>
      <c r="T256" s="81"/>
      <c r="AT256" s="26" t="s">
        <v>140</v>
      </c>
      <c r="AU256" s="26" t="s">
        <v>81</v>
      </c>
    </row>
    <row r="257" s="1" customFormat="1" ht="25.5" customHeight="1">
      <c r="B257" s="188"/>
      <c r="C257" s="189" t="s">
        <v>413</v>
      </c>
      <c r="D257" s="189" t="s">
        <v>135</v>
      </c>
      <c r="E257" s="190" t="s">
        <v>414</v>
      </c>
      <c r="F257" s="191" t="s">
        <v>415</v>
      </c>
      <c r="G257" s="192" t="s">
        <v>239</v>
      </c>
      <c r="H257" s="193">
        <v>13.926</v>
      </c>
      <c r="I257" s="194">
        <v>4360</v>
      </c>
      <c r="J257" s="194">
        <f>ROUND(I257*H257,2)</f>
        <v>60717.360000000001</v>
      </c>
      <c r="K257" s="191" t="s">
        <v>224</v>
      </c>
      <c r="L257" s="42"/>
      <c r="M257" s="195" t="s">
        <v>5</v>
      </c>
      <c r="N257" s="196" t="s">
        <v>44</v>
      </c>
      <c r="O257" s="197">
        <v>6.75</v>
      </c>
      <c r="P257" s="197">
        <f>O257*H257</f>
        <v>94.000500000000002</v>
      </c>
      <c r="Q257" s="197">
        <v>2.45329</v>
      </c>
      <c r="R257" s="197">
        <f>Q257*H257</f>
        <v>34.164516540000001</v>
      </c>
      <c r="S257" s="197">
        <v>0</v>
      </c>
      <c r="T257" s="198">
        <f>S257*H257</f>
        <v>0</v>
      </c>
      <c r="AR257" s="26" t="s">
        <v>132</v>
      </c>
      <c r="AT257" s="26" t="s">
        <v>135</v>
      </c>
      <c r="AU257" s="26" t="s">
        <v>81</v>
      </c>
      <c r="AY257" s="26" t="s">
        <v>133</v>
      </c>
      <c r="BE257" s="199">
        <f>IF(N257="základní",J257,0)</f>
        <v>60717.360000000001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26" t="s">
        <v>79</v>
      </c>
      <c r="BK257" s="199">
        <f>ROUND(I257*H257,2)</f>
        <v>60717.360000000001</v>
      </c>
      <c r="BL257" s="26" t="s">
        <v>132</v>
      </c>
      <c r="BM257" s="26" t="s">
        <v>416</v>
      </c>
    </row>
    <row r="258" s="1" customFormat="1">
      <c r="B258" s="42"/>
      <c r="D258" s="200" t="s">
        <v>140</v>
      </c>
      <c r="F258" s="201" t="s">
        <v>417</v>
      </c>
      <c r="L258" s="42"/>
      <c r="M258" s="202"/>
      <c r="N258" s="43"/>
      <c r="O258" s="43"/>
      <c r="P258" s="43"/>
      <c r="Q258" s="43"/>
      <c r="R258" s="43"/>
      <c r="S258" s="43"/>
      <c r="T258" s="81"/>
      <c r="AT258" s="26" t="s">
        <v>140</v>
      </c>
      <c r="AU258" s="26" t="s">
        <v>81</v>
      </c>
    </row>
    <row r="259" s="13" customFormat="1">
      <c r="B259" s="212"/>
      <c r="D259" s="200" t="s">
        <v>227</v>
      </c>
      <c r="E259" s="213" t="s">
        <v>5</v>
      </c>
      <c r="F259" s="214" t="s">
        <v>418</v>
      </c>
      <c r="H259" s="215">
        <v>12.66</v>
      </c>
      <c r="L259" s="212"/>
      <c r="M259" s="216"/>
      <c r="N259" s="217"/>
      <c r="O259" s="217"/>
      <c r="P259" s="217"/>
      <c r="Q259" s="217"/>
      <c r="R259" s="217"/>
      <c r="S259" s="217"/>
      <c r="T259" s="218"/>
      <c r="AT259" s="213" t="s">
        <v>227</v>
      </c>
      <c r="AU259" s="213" t="s">
        <v>81</v>
      </c>
      <c r="AV259" s="13" t="s">
        <v>81</v>
      </c>
      <c r="AW259" s="13" t="s">
        <v>36</v>
      </c>
      <c r="AX259" s="13" t="s">
        <v>73</v>
      </c>
      <c r="AY259" s="213" t="s">
        <v>133</v>
      </c>
    </row>
    <row r="260" s="13" customFormat="1">
      <c r="B260" s="212"/>
      <c r="D260" s="200" t="s">
        <v>227</v>
      </c>
      <c r="E260" s="213" t="s">
        <v>5</v>
      </c>
      <c r="F260" s="214" t="s">
        <v>419</v>
      </c>
      <c r="H260" s="215">
        <v>1.266</v>
      </c>
      <c r="L260" s="212"/>
      <c r="M260" s="216"/>
      <c r="N260" s="217"/>
      <c r="O260" s="217"/>
      <c r="P260" s="217"/>
      <c r="Q260" s="217"/>
      <c r="R260" s="217"/>
      <c r="S260" s="217"/>
      <c r="T260" s="218"/>
      <c r="AT260" s="213" t="s">
        <v>227</v>
      </c>
      <c r="AU260" s="213" t="s">
        <v>81</v>
      </c>
      <c r="AV260" s="13" t="s">
        <v>81</v>
      </c>
      <c r="AW260" s="13" t="s">
        <v>36</v>
      </c>
      <c r="AX260" s="13" t="s">
        <v>73</v>
      </c>
      <c r="AY260" s="213" t="s">
        <v>133</v>
      </c>
    </row>
    <row r="261" s="14" customFormat="1">
      <c r="B261" s="219"/>
      <c r="D261" s="200" t="s">
        <v>227</v>
      </c>
      <c r="E261" s="220" t="s">
        <v>5</v>
      </c>
      <c r="F261" s="221" t="s">
        <v>230</v>
      </c>
      <c r="H261" s="222">
        <v>13.926</v>
      </c>
      <c r="L261" s="219"/>
      <c r="M261" s="223"/>
      <c r="N261" s="224"/>
      <c r="O261" s="224"/>
      <c r="P261" s="224"/>
      <c r="Q261" s="224"/>
      <c r="R261" s="224"/>
      <c r="S261" s="224"/>
      <c r="T261" s="225"/>
      <c r="AT261" s="220" t="s">
        <v>227</v>
      </c>
      <c r="AU261" s="220" t="s">
        <v>81</v>
      </c>
      <c r="AV261" s="14" t="s">
        <v>132</v>
      </c>
      <c r="AW261" s="14" t="s">
        <v>36</v>
      </c>
      <c r="AX261" s="14" t="s">
        <v>79</v>
      </c>
      <c r="AY261" s="220" t="s">
        <v>133</v>
      </c>
    </row>
    <row r="262" s="1" customFormat="1" ht="25.5" customHeight="1">
      <c r="B262" s="188"/>
      <c r="C262" s="189" t="s">
        <v>420</v>
      </c>
      <c r="D262" s="189" t="s">
        <v>135</v>
      </c>
      <c r="E262" s="190" t="s">
        <v>421</v>
      </c>
      <c r="F262" s="191" t="s">
        <v>422</v>
      </c>
      <c r="G262" s="192" t="s">
        <v>239</v>
      </c>
      <c r="H262" s="193">
        <v>3.024</v>
      </c>
      <c r="I262" s="194">
        <v>2830</v>
      </c>
      <c r="J262" s="194">
        <f>ROUND(I262*H262,2)</f>
        <v>8557.9200000000001</v>
      </c>
      <c r="K262" s="191" t="s">
        <v>224</v>
      </c>
      <c r="L262" s="42"/>
      <c r="M262" s="195" t="s">
        <v>5</v>
      </c>
      <c r="N262" s="196" t="s">
        <v>44</v>
      </c>
      <c r="O262" s="197">
        <v>0.47899999999999998</v>
      </c>
      <c r="P262" s="197">
        <f>O262*H262</f>
        <v>1.448496</v>
      </c>
      <c r="Q262" s="197">
        <v>2.45329</v>
      </c>
      <c r="R262" s="197">
        <f>Q262*H262</f>
        <v>7.4187489600000003</v>
      </c>
      <c r="S262" s="197">
        <v>0</v>
      </c>
      <c r="T262" s="198">
        <f>S262*H262</f>
        <v>0</v>
      </c>
      <c r="AR262" s="26" t="s">
        <v>132</v>
      </c>
      <c r="AT262" s="26" t="s">
        <v>135</v>
      </c>
      <c r="AU262" s="26" t="s">
        <v>81</v>
      </c>
      <c r="AY262" s="26" t="s">
        <v>133</v>
      </c>
      <c r="BE262" s="199">
        <f>IF(N262="základní",J262,0)</f>
        <v>8557.9200000000001</v>
      </c>
      <c r="BF262" s="199">
        <f>IF(N262="snížená",J262,0)</f>
        <v>0</v>
      </c>
      <c r="BG262" s="199">
        <f>IF(N262="zákl. přenesená",J262,0)</f>
        <v>0</v>
      </c>
      <c r="BH262" s="199">
        <f>IF(N262="sníž. přenesená",J262,0)</f>
        <v>0</v>
      </c>
      <c r="BI262" s="199">
        <f>IF(N262="nulová",J262,0)</f>
        <v>0</v>
      </c>
      <c r="BJ262" s="26" t="s">
        <v>79</v>
      </c>
      <c r="BK262" s="199">
        <f>ROUND(I262*H262,2)</f>
        <v>8557.9200000000001</v>
      </c>
      <c r="BL262" s="26" t="s">
        <v>132</v>
      </c>
      <c r="BM262" s="26" t="s">
        <v>423</v>
      </c>
    </row>
    <row r="263" s="1" customFormat="1">
      <c r="B263" s="42"/>
      <c r="D263" s="200" t="s">
        <v>140</v>
      </c>
      <c r="F263" s="201" t="s">
        <v>424</v>
      </c>
      <c r="L263" s="42"/>
      <c r="M263" s="202"/>
      <c r="N263" s="43"/>
      <c r="O263" s="43"/>
      <c r="P263" s="43"/>
      <c r="Q263" s="43"/>
      <c r="R263" s="43"/>
      <c r="S263" s="43"/>
      <c r="T263" s="81"/>
      <c r="AT263" s="26" t="s">
        <v>140</v>
      </c>
      <c r="AU263" s="26" t="s">
        <v>81</v>
      </c>
    </row>
    <row r="264" s="12" customFormat="1">
      <c r="B264" s="206"/>
      <c r="D264" s="200" t="s">
        <v>227</v>
      </c>
      <c r="E264" s="207" t="s">
        <v>5</v>
      </c>
      <c r="F264" s="208" t="s">
        <v>425</v>
      </c>
      <c r="H264" s="207" t="s">
        <v>5</v>
      </c>
      <c r="L264" s="206"/>
      <c r="M264" s="209"/>
      <c r="N264" s="210"/>
      <c r="O264" s="210"/>
      <c r="P264" s="210"/>
      <c r="Q264" s="210"/>
      <c r="R264" s="210"/>
      <c r="S264" s="210"/>
      <c r="T264" s="211"/>
      <c r="AT264" s="207" t="s">
        <v>227</v>
      </c>
      <c r="AU264" s="207" t="s">
        <v>81</v>
      </c>
      <c r="AV264" s="12" t="s">
        <v>79</v>
      </c>
      <c r="AW264" s="12" t="s">
        <v>36</v>
      </c>
      <c r="AX264" s="12" t="s">
        <v>73</v>
      </c>
      <c r="AY264" s="207" t="s">
        <v>133</v>
      </c>
    </row>
    <row r="265" s="13" customFormat="1">
      <c r="B265" s="212"/>
      <c r="D265" s="200" t="s">
        <v>227</v>
      </c>
      <c r="E265" s="213" t="s">
        <v>5</v>
      </c>
      <c r="F265" s="214" t="s">
        <v>426</v>
      </c>
      <c r="H265" s="215">
        <v>1.728</v>
      </c>
      <c r="L265" s="212"/>
      <c r="M265" s="216"/>
      <c r="N265" s="217"/>
      <c r="O265" s="217"/>
      <c r="P265" s="217"/>
      <c r="Q265" s="217"/>
      <c r="R265" s="217"/>
      <c r="S265" s="217"/>
      <c r="T265" s="218"/>
      <c r="AT265" s="213" t="s">
        <v>227</v>
      </c>
      <c r="AU265" s="213" t="s">
        <v>81</v>
      </c>
      <c r="AV265" s="13" t="s">
        <v>81</v>
      </c>
      <c r="AW265" s="13" t="s">
        <v>36</v>
      </c>
      <c r="AX265" s="13" t="s">
        <v>73</v>
      </c>
      <c r="AY265" s="213" t="s">
        <v>133</v>
      </c>
    </row>
    <row r="266" s="13" customFormat="1">
      <c r="B266" s="212"/>
      <c r="D266" s="200" t="s">
        <v>227</v>
      </c>
      <c r="E266" s="213" t="s">
        <v>5</v>
      </c>
      <c r="F266" s="214" t="s">
        <v>427</v>
      </c>
      <c r="H266" s="215">
        <v>1.296</v>
      </c>
      <c r="L266" s="212"/>
      <c r="M266" s="216"/>
      <c r="N266" s="217"/>
      <c r="O266" s="217"/>
      <c r="P266" s="217"/>
      <c r="Q266" s="217"/>
      <c r="R266" s="217"/>
      <c r="S266" s="217"/>
      <c r="T266" s="218"/>
      <c r="AT266" s="213" t="s">
        <v>227</v>
      </c>
      <c r="AU266" s="213" t="s">
        <v>81</v>
      </c>
      <c r="AV266" s="13" t="s">
        <v>81</v>
      </c>
      <c r="AW266" s="13" t="s">
        <v>36</v>
      </c>
      <c r="AX266" s="13" t="s">
        <v>73</v>
      </c>
      <c r="AY266" s="213" t="s">
        <v>133</v>
      </c>
    </row>
    <row r="267" s="14" customFormat="1">
      <c r="B267" s="219"/>
      <c r="D267" s="200" t="s">
        <v>227</v>
      </c>
      <c r="E267" s="220" t="s">
        <v>5</v>
      </c>
      <c r="F267" s="221" t="s">
        <v>230</v>
      </c>
      <c r="H267" s="222">
        <v>3.024</v>
      </c>
      <c r="L267" s="219"/>
      <c r="M267" s="223"/>
      <c r="N267" s="224"/>
      <c r="O267" s="224"/>
      <c r="P267" s="224"/>
      <c r="Q267" s="224"/>
      <c r="R267" s="224"/>
      <c r="S267" s="224"/>
      <c r="T267" s="225"/>
      <c r="AT267" s="220" t="s">
        <v>227</v>
      </c>
      <c r="AU267" s="220" t="s">
        <v>81</v>
      </c>
      <c r="AV267" s="14" t="s">
        <v>132</v>
      </c>
      <c r="AW267" s="14" t="s">
        <v>36</v>
      </c>
      <c r="AX267" s="14" t="s">
        <v>79</v>
      </c>
      <c r="AY267" s="220" t="s">
        <v>133</v>
      </c>
    </row>
    <row r="268" s="1" customFormat="1" ht="16.5" customHeight="1">
      <c r="B268" s="188"/>
      <c r="C268" s="189" t="s">
        <v>428</v>
      </c>
      <c r="D268" s="189" t="s">
        <v>135</v>
      </c>
      <c r="E268" s="190" t="s">
        <v>429</v>
      </c>
      <c r="F268" s="191" t="s">
        <v>430</v>
      </c>
      <c r="G268" s="192" t="s">
        <v>223</v>
      </c>
      <c r="H268" s="193">
        <v>17.280000000000001</v>
      </c>
      <c r="I268" s="194">
        <v>548</v>
      </c>
      <c r="J268" s="194">
        <f>ROUND(I268*H268,2)</f>
        <v>9469.4400000000005</v>
      </c>
      <c r="K268" s="191" t="s">
        <v>224</v>
      </c>
      <c r="L268" s="42"/>
      <c r="M268" s="195" t="s">
        <v>5</v>
      </c>
      <c r="N268" s="196" t="s">
        <v>44</v>
      </c>
      <c r="O268" s="197">
        <v>0.90400000000000003</v>
      </c>
      <c r="P268" s="197">
        <f>O268*H268</f>
        <v>15.621120000000001</v>
      </c>
      <c r="Q268" s="197">
        <v>0.0025100000000000001</v>
      </c>
      <c r="R268" s="197">
        <f>Q268*H268</f>
        <v>0.043372800000000003</v>
      </c>
      <c r="S268" s="197">
        <v>0</v>
      </c>
      <c r="T268" s="198">
        <f>S268*H268</f>
        <v>0</v>
      </c>
      <c r="AR268" s="26" t="s">
        <v>132</v>
      </c>
      <c r="AT268" s="26" t="s">
        <v>135</v>
      </c>
      <c r="AU268" s="26" t="s">
        <v>81</v>
      </c>
      <c r="AY268" s="26" t="s">
        <v>133</v>
      </c>
      <c r="BE268" s="199">
        <f>IF(N268="základní",J268,0)</f>
        <v>9469.4400000000005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26" t="s">
        <v>79</v>
      </c>
      <c r="BK268" s="199">
        <f>ROUND(I268*H268,2)</f>
        <v>9469.4400000000005</v>
      </c>
      <c r="BL268" s="26" t="s">
        <v>132</v>
      </c>
      <c r="BM268" s="26" t="s">
        <v>431</v>
      </c>
    </row>
    <row r="269" s="1" customFormat="1">
      <c r="B269" s="42"/>
      <c r="D269" s="200" t="s">
        <v>140</v>
      </c>
      <c r="F269" s="201" t="s">
        <v>432</v>
      </c>
      <c r="L269" s="42"/>
      <c r="M269" s="202"/>
      <c r="N269" s="43"/>
      <c r="O269" s="43"/>
      <c r="P269" s="43"/>
      <c r="Q269" s="43"/>
      <c r="R269" s="43"/>
      <c r="S269" s="43"/>
      <c r="T269" s="81"/>
      <c r="AT269" s="26" t="s">
        <v>140</v>
      </c>
      <c r="AU269" s="26" t="s">
        <v>81</v>
      </c>
    </row>
    <row r="270" s="12" customFormat="1">
      <c r="B270" s="206"/>
      <c r="D270" s="200" t="s">
        <v>227</v>
      </c>
      <c r="E270" s="207" t="s">
        <v>5</v>
      </c>
      <c r="F270" s="208" t="s">
        <v>425</v>
      </c>
      <c r="H270" s="207" t="s">
        <v>5</v>
      </c>
      <c r="L270" s="206"/>
      <c r="M270" s="209"/>
      <c r="N270" s="210"/>
      <c r="O270" s="210"/>
      <c r="P270" s="210"/>
      <c r="Q270" s="210"/>
      <c r="R270" s="210"/>
      <c r="S270" s="210"/>
      <c r="T270" s="211"/>
      <c r="AT270" s="207" t="s">
        <v>227</v>
      </c>
      <c r="AU270" s="207" t="s">
        <v>81</v>
      </c>
      <c r="AV270" s="12" t="s">
        <v>79</v>
      </c>
      <c r="AW270" s="12" t="s">
        <v>36</v>
      </c>
      <c r="AX270" s="12" t="s">
        <v>73</v>
      </c>
      <c r="AY270" s="207" t="s">
        <v>133</v>
      </c>
    </row>
    <row r="271" s="13" customFormat="1">
      <c r="B271" s="212"/>
      <c r="D271" s="200" t="s">
        <v>227</v>
      </c>
      <c r="E271" s="213" t="s">
        <v>5</v>
      </c>
      <c r="F271" s="214" t="s">
        <v>433</v>
      </c>
      <c r="H271" s="215">
        <v>10.800000000000001</v>
      </c>
      <c r="L271" s="212"/>
      <c r="M271" s="216"/>
      <c r="N271" s="217"/>
      <c r="O271" s="217"/>
      <c r="P271" s="217"/>
      <c r="Q271" s="217"/>
      <c r="R271" s="217"/>
      <c r="S271" s="217"/>
      <c r="T271" s="218"/>
      <c r="AT271" s="213" t="s">
        <v>227</v>
      </c>
      <c r="AU271" s="213" t="s">
        <v>81</v>
      </c>
      <c r="AV271" s="13" t="s">
        <v>81</v>
      </c>
      <c r="AW271" s="13" t="s">
        <v>36</v>
      </c>
      <c r="AX271" s="13" t="s">
        <v>73</v>
      </c>
      <c r="AY271" s="213" t="s">
        <v>133</v>
      </c>
    </row>
    <row r="272" s="13" customFormat="1">
      <c r="B272" s="212"/>
      <c r="D272" s="200" t="s">
        <v>227</v>
      </c>
      <c r="E272" s="213" t="s">
        <v>5</v>
      </c>
      <c r="F272" s="214" t="s">
        <v>434</v>
      </c>
      <c r="H272" s="215">
        <v>6.4800000000000004</v>
      </c>
      <c r="L272" s="212"/>
      <c r="M272" s="216"/>
      <c r="N272" s="217"/>
      <c r="O272" s="217"/>
      <c r="P272" s="217"/>
      <c r="Q272" s="217"/>
      <c r="R272" s="217"/>
      <c r="S272" s="217"/>
      <c r="T272" s="218"/>
      <c r="AT272" s="213" t="s">
        <v>227</v>
      </c>
      <c r="AU272" s="213" t="s">
        <v>81</v>
      </c>
      <c r="AV272" s="13" t="s">
        <v>81</v>
      </c>
      <c r="AW272" s="13" t="s">
        <v>36</v>
      </c>
      <c r="AX272" s="13" t="s">
        <v>73</v>
      </c>
      <c r="AY272" s="213" t="s">
        <v>133</v>
      </c>
    </row>
    <row r="273" s="14" customFormat="1">
      <c r="B273" s="219"/>
      <c r="D273" s="200" t="s">
        <v>227</v>
      </c>
      <c r="E273" s="220" t="s">
        <v>5</v>
      </c>
      <c r="F273" s="221" t="s">
        <v>230</v>
      </c>
      <c r="H273" s="222">
        <v>17.280000000000001</v>
      </c>
      <c r="L273" s="219"/>
      <c r="M273" s="223"/>
      <c r="N273" s="224"/>
      <c r="O273" s="224"/>
      <c r="P273" s="224"/>
      <c r="Q273" s="224"/>
      <c r="R273" s="224"/>
      <c r="S273" s="224"/>
      <c r="T273" s="225"/>
      <c r="AT273" s="220" t="s">
        <v>227</v>
      </c>
      <c r="AU273" s="220" t="s">
        <v>81</v>
      </c>
      <c r="AV273" s="14" t="s">
        <v>132</v>
      </c>
      <c r="AW273" s="14" t="s">
        <v>36</v>
      </c>
      <c r="AX273" s="14" t="s">
        <v>79</v>
      </c>
      <c r="AY273" s="220" t="s">
        <v>133</v>
      </c>
    </row>
    <row r="274" s="1" customFormat="1" ht="16.5" customHeight="1">
      <c r="B274" s="188"/>
      <c r="C274" s="189" t="s">
        <v>435</v>
      </c>
      <c r="D274" s="189" t="s">
        <v>135</v>
      </c>
      <c r="E274" s="190" t="s">
        <v>436</v>
      </c>
      <c r="F274" s="191" t="s">
        <v>437</v>
      </c>
      <c r="G274" s="192" t="s">
        <v>223</v>
      </c>
      <c r="H274" s="193">
        <v>17.280000000000001</v>
      </c>
      <c r="I274" s="194">
        <v>264</v>
      </c>
      <c r="J274" s="194">
        <f>ROUND(I274*H274,2)</f>
        <v>4561.9200000000001</v>
      </c>
      <c r="K274" s="191" t="s">
        <v>224</v>
      </c>
      <c r="L274" s="42"/>
      <c r="M274" s="195" t="s">
        <v>5</v>
      </c>
      <c r="N274" s="196" t="s">
        <v>44</v>
      </c>
      <c r="O274" s="197">
        <v>0.48599999999999999</v>
      </c>
      <c r="P274" s="197">
        <f>O274*H274</f>
        <v>8.3980800000000002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AR274" s="26" t="s">
        <v>132</v>
      </c>
      <c r="AT274" s="26" t="s">
        <v>135</v>
      </c>
      <c r="AU274" s="26" t="s">
        <v>81</v>
      </c>
      <c r="AY274" s="26" t="s">
        <v>133</v>
      </c>
      <c r="BE274" s="199">
        <f>IF(N274="základní",J274,0)</f>
        <v>4561.9200000000001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26" t="s">
        <v>79</v>
      </c>
      <c r="BK274" s="199">
        <f>ROUND(I274*H274,2)</f>
        <v>4561.9200000000001</v>
      </c>
      <c r="BL274" s="26" t="s">
        <v>132</v>
      </c>
      <c r="BM274" s="26" t="s">
        <v>438</v>
      </c>
    </row>
    <row r="275" s="1" customFormat="1">
      <c r="B275" s="42"/>
      <c r="D275" s="200" t="s">
        <v>140</v>
      </c>
      <c r="F275" s="201" t="s">
        <v>439</v>
      </c>
      <c r="L275" s="42"/>
      <c r="M275" s="202"/>
      <c r="N275" s="43"/>
      <c r="O275" s="43"/>
      <c r="P275" s="43"/>
      <c r="Q275" s="43"/>
      <c r="R275" s="43"/>
      <c r="S275" s="43"/>
      <c r="T275" s="81"/>
      <c r="AT275" s="26" t="s">
        <v>140</v>
      </c>
      <c r="AU275" s="26" t="s">
        <v>81</v>
      </c>
    </row>
    <row r="276" s="1" customFormat="1" ht="16.5" customHeight="1">
      <c r="B276" s="188"/>
      <c r="C276" s="189" t="s">
        <v>440</v>
      </c>
      <c r="D276" s="189" t="s">
        <v>135</v>
      </c>
      <c r="E276" s="190" t="s">
        <v>441</v>
      </c>
      <c r="F276" s="191" t="s">
        <v>442</v>
      </c>
      <c r="G276" s="192" t="s">
        <v>356</v>
      </c>
      <c r="H276" s="193">
        <v>15.6</v>
      </c>
      <c r="I276" s="194">
        <v>50</v>
      </c>
      <c r="J276" s="194">
        <f>ROUND(I276*H276,2)</f>
        <v>780</v>
      </c>
      <c r="K276" s="191" t="s">
        <v>5</v>
      </c>
      <c r="L276" s="42"/>
      <c r="M276" s="195" t="s">
        <v>5</v>
      </c>
      <c r="N276" s="196" t="s">
        <v>44</v>
      </c>
      <c r="O276" s="197">
        <v>0.48599999999999999</v>
      </c>
      <c r="P276" s="197">
        <f>O276*H276</f>
        <v>7.5815999999999999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AR276" s="26" t="s">
        <v>132</v>
      </c>
      <c r="AT276" s="26" t="s">
        <v>135</v>
      </c>
      <c r="AU276" s="26" t="s">
        <v>81</v>
      </c>
      <c r="AY276" s="26" t="s">
        <v>133</v>
      </c>
      <c r="BE276" s="199">
        <f>IF(N276="základní",J276,0)</f>
        <v>780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26" t="s">
        <v>79</v>
      </c>
      <c r="BK276" s="199">
        <f>ROUND(I276*H276,2)</f>
        <v>780</v>
      </c>
      <c r="BL276" s="26" t="s">
        <v>132</v>
      </c>
      <c r="BM276" s="26" t="s">
        <v>443</v>
      </c>
    </row>
    <row r="277" s="1" customFormat="1">
      <c r="B277" s="42"/>
      <c r="D277" s="200" t="s">
        <v>140</v>
      </c>
      <c r="F277" s="201" t="s">
        <v>439</v>
      </c>
      <c r="L277" s="42"/>
      <c r="M277" s="202"/>
      <c r="N277" s="43"/>
      <c r="O277" s="43"/>
      <c r="P277" s="43"/>
      <c r="Q277" s="43"/>
      <c r="R277" s="43"/>
      <c r="S277" s="43"/>
      <c r="T277" s="81"/>
      <c r="AT277" s="26" t="s">
        <v>140</v>
      </c>
      <c r="AU277" s="26" t="s">
        <v>81</v>
      </c>
    </row>
    <row r="278" s="12" customFormat="1">
      <c r="B278" s="206"/>
      <c r="D278" s="200" t="s">
        <v>227</v>
      </c>
      <c r="E278" s="207" t="s">
        <v>5</v>
      </c>
      <c r="F278" s="208" t="s">
        <v>425</v>
      </c>
      <c r="H278" s="207" t="s">
        <v>5</v>
      </c>
      <c r="L278" s="206"/>
      <c r="M278" s="209"/>
      <c r="N278" s="210"/>
      <c r="O278" s="210"/>
      <c r="P278" s="210"/>
      <c r="Q278" s="210"/>
      <c r="R278" s="210"/>
      <c r="S278" s="210"/>
      <c r="T278" s="211"/>
      <c r="AT278" s="207" t="s">
        <v>227</v>
      </c>
      <c r="AU278" s="207" t="s">
        <v>81</v>
      </c>
      <c r="AV278" s="12" t="s">
        <v>79</v>
      </c>
      <c r="AW278" s="12" t="s">
        <v>36</v>
      </c>
      <c r="AX278" s="12" t="s">
        <v>73</v>
      </c>
      <c r="AY278" s="207" t="s">
        <v>133</v>
      </c>
    </row>
    <row r="279" s="12" customFormat="1">
      <c r="B279" s="206"/>
      <c r="D279" s="200" t="s">
        <v>227</v>
      </c>
      <c r="E279" s="207" t="s">
        <v>5</v>
      </c>
      <c r="F279" s="208" t="s">
        <v>444</v>
      </c>
      <c r="H279" s="207" t="s">
        <v>5</v>
      </c>
      <c r="L279" s="206"/>
      <c r="M279" s="209"/>
      <c r="N279" s="210"/>
      <c r="O279" s="210"/>
      <c r="P279" s="210"/>
      <c r="Q279" s="210"/>
      <c r="R279" s="210"/>
      <c r="S279" s="210"/>
      <c r="T279" s="211"/>
      <c r="AT279" s="207" t="s">
        <v>227</v>
      </c>
      <c r="AU279" s="207" t="s">
        <v>81</v>
      </c>
      <c r="AV279" s="12" t="s">
        <v>79</v>
      </c>
      <c r="AW279" s="12" t="s">
        <v>36</v>
      </c>
      <c r="AX279" s="12" t="s">
        <v>73</v>
      </c>
      <c r="AY279" s="207" t="s">
        <v>133</v>
      </c>
    </row>
    <row r="280" s="13" customFormat="1">
      <c r="B280" s="212"/>
      <c r="D280" s="200" t="s">
        <v>227</v>
      </c>
      <c r="E280" s="213" t="s">
        <v>5</v>
      </c>
      <c r="F280" s="214" t="s">
        <v>445</v>
      </c>
      <c r="H280" s="215">
        <v>10.800000000000001</v>
      </c>
      <c r="L280" s="212"/>
      <c r="M280" s="216"/>
      <c r="N280" s="217"/>
      <c r="O280" s="217"/>
      <c r="P280" s="217"/>
      <c r="Q280" s="217"/>
      <c r="R280" s="217"/>
      <c r="S280" s="217"/>
      <c r="T280" s="218"/>
      <c r="AT280" s="213" t="s">
        <v>227</v>
      </c>
      <c r="AU280" s="213" t="s">
        <v>81</v>
      </c>
      <c r="AV280" s="13" t="s">
        <v>81</v>
      </c>
      <c r="AW280" s="13" t="s">
        <v>36</v>
      </c>
      <c r="AX280" s="13" t="s">
        <v>73</v>
      </c>
      <c r="AY280" s="213" t="s">
        <v>133</v>
      </c>
    </row>
    <row r="281" s="12" customFormat="1">
      <c r="B281" s="206"/>
      <c r="D281" s="200" t="s">
        <v>227</v>
      </c>
      <c r="E281" s="207" t="s">
        <v>5</v>
      </c>
      <c r="F281" s="208" t="s">
        <v>446</v>
      </c>
      <c r="H281" s="207" t="s">
        <v>5</v>
      </c>
      <c r="L281" s="206"/>
      <c r="M281" s="209"/>
      <c r="N281" s="210"/>
      <c r="O281" s="210"/>
      <c r="P281" s="210"/>
      <c r="Q281" s="210"/>
      <c r="R281" s="210"/>
      <c r="S281" s="210"/>
      <c r="T281" s="211"/>
      <c r="AT281" s="207" t="s">
        <v>227</v>
      </c>
      <c r="AU281" s="207" t="s">
        <v>81</v>
      </c>
      <c r="AV281" s="12" t="s">
        <v>79</v>
      </c>
      <c r="AW281" s="12" t="s">
        <v>36</v>
      </c>
      <c r="AX281" s="12" t="s">
        <v>73</v>
      </c>
      <c r="AY281" s="207" t="s">
        <v>133</v>
      </c>
    </row>
    <row r="282" s="13" customFormat="1">
      <c r="B282" s="212"/>
      <c r="D282" s="200" t="s">
        <v>227</v>
      </c>
      <c r="E282" s="213" t="s">
        <v>5</v>
      </c>
      <c r="F282" s="214" t="s">
        <v>447</v>
      </c>
      <c r="H282" s="215">
        <v>4.7999999999999998</v>
      </c>
      <c r="L282" s="212"/>
      <c r="M282" s="216"/>
      <c r="N282" s="217"/>
      <c r="O282" s="217"/>
      <c r="P282" s="217"/>
      <c r="Q282" s="217"/>
      <c r="R282" s="217"/>
      <c r="S282" s="217"/>
      <c r="T282" s="218"/>
      <c r="AT282" s="213" t="s">
        <v>227</v>
      </c>
      <c r="AU282" s="213" t="s">
        <v>81</v>
      </c>
      <c r="AV282" s="13" t="s">
        <v>81</v>
      </c>
      <c r="AW282" s="13" t="s">
        <v>36</v>
      </c>
      <c r="AX282" s="13" t="s">
        <v>73</v>
      </c>
      <c r="AY282" s="213" t="s">
        <v>133</v>
      </c>
    </row>
    <row r="283" s="14" customFormat="1">
      <c r="B283" s="219"/>
      <c r="D283" s="200" t="s">
        <v>227</v>
      </c>
      <c r="E283" s="220" t="s">
        <v>5</v>
      </c>
      <c r="F283" s="221" t="s">
        <v>230</v>
      </c>
      <c r="H283" s="222">
        <v>15.6</v>
      </c>
      <c r="L283" s="219"/>
      <c r="M283" s="223"/>
      <c r="N283" s="224"/>
      <c r="O283" s="224"/>
      <c r="P283" s="224"/>
      <c r="Q283" s="224"/>
      <c r="R283" s="224"/>
      <c r="S283" s="224"/>
      <c r="T283" s="225"/>
      <c r="AT283" s="220" t="s">
        <v>227</v>
      </c>
      <c r="AU283" s="220" t="s">
        <v>81</v>
      </c>
      <c r="AV283" s="14" t="s">
        <v>132</v>
      </c>
      <c r="AW283" s="14" t="s">
        <v>36</v>
      </c>
      <c r="AX283" s="14" t="s">
        <v>79</v>
      </c>
      <c r="AY283" s="220" t="s">
        <v>133</v>
      </c>
    </row>
    <row r="284" s="1" customFormat="1" ht="16.5" customHeight="1">
      <c r="B284" s="188"/>
      <c r="C284" s="189" t="s">
        <v>448</v>
      </c>
      <c r="D284" s="189" t="s">
        <v>135</v>
      </c>
      <c r="E284" s="190" t="s">
        <v>449</v>
      </c>
      <c r="F284" s="191" t="s">
        <v>450</v>
      </c>
      <c r="G284" s="192" t="s">
        <v>301</v>
      </c>
      <c r="H284" s="193">
        <v>0.068000000000000005</v>
      </c>
      <c r="I284" s="194">
        <v>43500</v>
      </c>
      <c r="J284" s="194">
        <f>ROUND(I284*H284,2)</f>
        <v>2958</v>
      </c>
      <c r="K284" s="191" t="s">
        <v>224</v>
      </c>
      <c r="L284" s="42"/>
      <c r="M284" s="195" t="s">
        <v>5</v>
      </c>
      <c r="N284" s="196" t="s">
        <v>44</v>
      </c>
      <c r="O284" s="197">
        <v>50.149000000000001</v>
      </c>
      <c r="P284" s="197">
        <f>O284*H284</f>
        <v>3.4101320000000004</v>
      </c>
      <c r="Q284" s="197">
        <v>1.04331</v>
      </c>
      <c r="R284" s="197">
        <f>Q284*H284</f>
        <v>0.070945080000000008</v>
      </c>
      <c r="S284" s="197">
        <v>0</v>
      </c>
      <c r="T284" s="198">
        <f>S284*H284</f>
        <v>0</v>
      </c>
      <c r="AR284" s="26" t="s">
        <v>132</v>
      </c>
      <c r="AT284" s="26" t="s">
        <v>135</v>
      </c>
      <c r="AU284" s="26" t="s">
        <v>81</v>
      </c>
      <c r="AY284" s="26" t="s">
        <v>133</v>
      </c>
      <c r="BE284" s="199">
        <f>IF(N284="základní",J284,0)</f>
        <v>2958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26" t="s">
        <v>79</v>
      </c>
      <c r="BK284" s="199">
        <f>ROUND(I284*H284,2)</f>
        <v>2958</v>
      </c>
      <c r="BL284" s="26" t="s">
        <v>132</v>
      </c>
      <c r="BM284" s="26" t="s">
        <v>451</v>
      </c>
    </row>
    <row r="285" s="1" customFormat="1">
      <c r="B285" s="42"/>
      <c r="D285" s="200" t="s">
        <v>140</v>
      </c>
      <c r="F285" s="201" t="s">
        <v>452</v>
      </c>
      <c r="L285" s="42"/>
      <c r="M285" s="202"/>
      <c r="N285" s="43"/>
      <c r="O285" s="43"/>
      <c r="P285" s="43"/>
      <c r="Q285" s="43"/>
      <c r="R285" s="43"/>
      <c r="S285" s="43"/>
      <c r="T285" s="81"/>
      <c r="AT285" s="26" t="s">
        <v>140</v>
      </c>
      <c r="AU285" s="26" t="s">
        <v>81</v>
      </c>
    </row>
    <row r="286" s="12" customFormat="1">
      <c r="B286" s="206"/>
      <c r="D286" s="200" t="s">
        <v>227</v>
      </c>
      <c r="E286" s="207" t="s">
        <v>5</v>
      </c>
      <c r="F286" s="208" t="s">
        <v>425</v>
      </c>
      <c r="H286" s="207" t="s">
        <v>5</v>
      </c>
      <c r="L286" s="206"/>
      <c r="M286" s="209"/>
      <c r="N286" s="210"/>
      <c r="O286" s="210"/>
      <c r="P286" s="210"/>
      <c r="Q286" s="210"/>
      <c r="R286" s="210"/>
      <c r="S286" s="210"/>
      <c r="T286" s="211"/>
      <c r="AT286" s="207" t="s">
        <v>227</v>
      </c>
      <c r="AU286" s="207" t="s">
        <v>81</v>
      </c>
      <c r="AV286" s="12" t="s">
        <v>79</v>
      </c>
      <c r="AW286" s="12" t="s">
        <v>36</v>
      </c>
      <c r="AX286" s="12" t="s">
        <v>73</v>
      </c>
      <c r="AY286" s="207" t="s">
        <v>133</v>
      </c>
    </row>
    <row r="287" s="12" customFormat="1">
      <c r="B287" s="206"/>
      <c r="D287" s="200" t="s">
        <v>227</v>
      </c>
      <c r="E287" s="207" t="s">
        <v>5</v>
      </c>
      <c r="F287" s="208" t="s">
        <v>453</v>
      </c>
      <c r="H287" s="207" t="s">
        <v>5</v>
      </c>
      <c r="L287" s="206"/>
      <c r="M287" s="209"/>
      <c r="N287" s="210"/>
      <c r="O287" s="210"/>
      <c r="P287" s="210"/>
      <c r="Q287" s="210"/>
      <c r="R287" s="210"/>
      <c r="S287" s="210"/>
      <c r="T287" s="211"/>
      <c r="AT287" s="207" t="s">
        <v>227</v>
      </c>
      <c r="AU287" s="207" t="s">
        <v>81</v>
      </c>
      <c r="AV287" s="12" t="s">
        <v>79</v>
      </c>
      <c r="AW287" s="12" t="s">
        <v>36</v>
      </c>
      <c r="AX287" s="12" t="s">
        <v>73</v>
      </c>
      <c r="AY287" s="207" t="s">
        <v>133</v>
      </c>
    </row>
    <row r="288" s="13" customFormat="1">
      <c r="B288" s="212"/>
      <c r="D288" s="200" t="s">
        <v>227</v>
      </c>
      <c r="E288" s="213" t="s">
        <v>5</v>
      </c>
      <c r="F288" s="214" t="s">
        <v>454</v>
      </c>
      <c r="H288" s="215">
        <v>0.034000000000000002</v>
      </c>
      <c r="L288" s="212"/>
      <c r="M288" s="216"/>
      <c r="N288" s="217"/>
      <c r="O288" s="217"/>
      <c r="P288" s="217"/>
      <c r="Q288" s="217"/>
      <c r="R288" s="217"/>
      <c r="S288" s="217"/>
      <c r="T288" s="218"/>
      <c r="AT288" s="213" t="s">
        <v>227</v>
      </c>
      <c r="AU288" s="213" t="s">
        <v>81</v>
      </c>
      <c r="AV288" s="13" t="s">
        <v>81</v>
      </c>
      <c r="AW288" s="13" t="s">
        <v>36</v>
      </c>
      <c r="AX288" s="13" t="s">
        <v>73</v>
      </c>
      <c r="AY288" s="213" t="s">
        <v>133</v>
      </c>
    </row>
    <row r="289" s="13" customFormat="1">
      <c r="B289" s="212"/>
      <c r="D289" s="200" t="s">
        <v>227</v>
      </c>
      <c r="E289" s="213" t="s">
        <v>5</v>
      </c>
      <c r="F289" s="214" t="s">
        <v>455</v>
      </c>
      <c r="H289" s="215">
        <v>0.034000000000000002</v>
      </c>
      <c r="L289" s="212"/>
      <c r="M289" s="216"/>
      <c r="N289" s="217"/>
      <c r="O289" s="217"/>
      <c r="P289" s="217"/>
      <c r="Q289" s="217"/>
      <c r="R289" s="217"/>
      <c r="S289" s="217"/>
      <c r="T289" s="218"/>
      <c r="AT289" s="213" t="s">
        <v>227</v>
      </c>
      <c r="AU289" s="213" t="s">
        <v>81</v>
      </c>
      <c r="AV289" s="13" t="s">
        <v>81</v>
      </c>
      <c r="AW289" s="13" t="s">
        <v>36</v>
      </c>
      <c r="AX289" s="13" t="s">
        <v>73</v>
      </c>
      <c r="AY289" s="213" t="s">
        <v>133</v>
      </c>
    </row>
    <row r="290" s="14" customFormat="1">
      <c r="B290" s="219"/>
      <c r="D290" s="200" t="s">
        <v>227</v>
      </c>
      <c r="E290" s="220" t="s">
        <v>5</v>
      </c>
      <c r="F290" s="221" t="s">
        <v>230</v>
      </c>
      <c r="H290" s="222">
        <v>0.068000000000000005</v>
      </c>
      <c r="L290" s="219"/>
      <c r="M290" s="223"/>
      <c r="N290" s="224"/>
      <c r="O290" s="224"/>
      <c r="P290" s="224"/>
      <c r="Q290" s="224"/>
      <c r="R290" s="224"/>
      <c r="S290" s="224"/>
      <c r="T290" s="225"/>
      <c r="AT290" s="220" t="s">
        <v>227</v>
      </c>
      <c r="AU290" s="220" t="s">
        <v>81</v>
      </c>
      <c r="AV290" s="14" t="s">
        <v>132</v>
      </c>
      <c r="AW290" s="14" t="s">
        <v>36</v>
      </c>
      <c r="AX290" s="14" t="s">
        <v>79</v>
      </c>
      <c r="AY290" s="220" t="s">
        <v>133</v>
      </c>
    </row>
    <row r="291" s="1" customFormat="1" ht="16.5" customHeight="1">
      <c r="B291" s="188"/>
      <c r="C291" s="189" t="s">
        <v>456</v>
      </c>
      <c r="D291" s="189" t="s">
        <v>135</v>
      </c>
      <c r="E291" s="190" t="s">
        <v>457</v>
      </c>
      <c r="F291" s="191" t="s">
        <v>458</v>
      </c>
      <c r="G291" s="192" t="s">
        <v>301</v>
      </c>
      <c r="H291" s="193">
        <v>0.19800000000000001</v>
      </c>
      <c r="I291" s="194">
        <v>35200</v>
      </c>
      <c r="J291" s="194">
        <f>ROUND(I291*H291,2)</f>
        <v>6969.6000000000004</v>
      </c>
      <c r="K291" s="191" t="s">
        <v>224</v>
      </c>
      <c r="L291" s="42"/>
      <c r="M291" s="195" t="s">
        <v>5</v>
      </c>
      <c r="N291" s="196" t="s">
        <v>44</v>
      </c>
      <c r="O291" s="197">
        <v>29.899999999999999</v>
      </c>
      <c r="P291" s="197">
        <f>O291*H291</f>
        <v>5.9202000000000004</v>
      </c>
      <c r="Q291" s="197">
        <v>1.0538799999999999</v>
      </c>
      <c r="R291" s="197">
        <f>Q291*H291</f>
        <v>0.20866824000000001</v>
      </c>
      <c r="S291" s="197">
        <v>0</v>
      </c>
      <c r="T291" s="198">
        <f>S291*H291</f>
        <v>0</v>
      </c>
      <c r="AR291" s="26" t="s">
        <v>132</v>
      </c>
      <c r="AT291" s="26" t="s">
        <v>135</v>
      </c>
      <c r="AU291" s="26" t="s">
        <v>81</v>
      </c>
      <c r="AY291" s="26" t="s">
        <v>133</v>
      </c>
      <c r="BE291" s="199">
        <f>IF(N291="základní",J291,0)</f>
        <v>6969.6000000000004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26" t="s">
        <v>79</v>
      </c>
      <c r="BK291" s="199">
        <f>ROUND(I291*H291,2)</f>
        <v>6969.6000000000004</v>
      </c>
      <c r="BL291" s="26" t="s">
        <v>132</v>
      </c>
      <c r="BM291" s="26" t="s">
        <v>459</v>
      </c>
    </row>
    <row r="292" s="1" customFormat="1">
      <c r="B292" s="42"/>
      <c r="D292" s="200" t="s">
        <v>140</v>
      </c>
      <c r="F292" s="201" t="s">
        <v>460</v>
      </c>
      <c r="L292" s="42"/>
      <c r="M292" s="202"/>
      <c r="N292" s="43"/>
      <c r="O292" s="43"/>
      <c r="P292" s="43"/>
      <c r="Q292" s="43"/>
      <c r="R292" s="43"/>
      <c r="S292" s="43"/>
      <c r="T292" s="81"/>
      <c r="AT292" s="26" t="s">
        <v>140</v>
      </c>
      <c r="AU292" s="26" t="s">
        <v>81</v>
      </c>
    </row>
    <row r="293" s="12" customFormat="1">
      <c r="B293" s="206"/>
      <c r="D293" s="200" t="s">
        <v>227</v>
      </c>
      <c r="E293" s="207" t="s">
        <v>5</v>
      </c>
      <c r="F293" s="208" t="s">
        <v>425</v>
      </c>
      <c r="H293" s="207" t="s">
        <v>5</v>
      </c>
      <c r="L293" s="206"/>
      <c r="M293" s="209"/>
      <c r="N293" s="210"/>
      <c r="O293" s="210"/>
      <c r="P293" s="210"/>
      <c r="Q293" s="210"/>
      <c r="R293" s="210"/>
      <c r="S293" s="210"/>
      <c r="T293" s="211"/>
      <c r="AT293" s="207" t="s">
        <v>227</v>
      </c>
      <c r="AU293" s="207" t="s">
        <v>81</v>
      </c>
      <c r="AV293" s="12" t="s">
        <v>79</v>
      </c>
      <c r="AW293" s="12" t="s">
        <v>36</v>
      </c>
      <c r="AX293" s="12" t="s">
        <v>73</v>
      </c>
      <c r="AY293" s="207" t="s">
        <v>133</v>
      </c>
    </row>
    <row r="294" s="12" customFormat="1">
      <c r="B294" s="206"/>
      <c r="D294" s="200" t="s">
        <v>227</v>
      </c>
      <c r="E294" s="207" t="s">
        <v>5</v>
      </c>
      <c r="F294" s="208" t="s">
        <v>461</v>
      </c>
      <c r="H294" s="207" t="s">
        <v>5</v>
      </c>
      <c r="L294" s="206"/>
      <c r="M294" s="209"/>
      <c r="N294" s="210"/>
      <c r="O294" s="210"/>
      <c r="P294" s="210"/>
      <c r="Q294" s="210"/>
      <c r="R294" s="210"/>
      <c r="S294" s="210"/>
      <c r="T294" s="211"/>
      <c r="AT294" s="207" t="s">
        <v>227</v>
      </c>
      <c r="AU294" s="207" t="s">
        <v>81</v>
      </c>
      <c r="AV294" s="12" t="s">
        <v>79</v>
      </c>
      <c r="AW294" s="12" t="s">
        <v>36</v>
      </c>
      <c r="AX294" s="12" t="s">
        <v>73</v>
      </c>
      <c r="AY294" s="207" t="s">
        <v>133</v>
      </c>
    </row>
    <row r="295" s="13" customFormat="1">
      <c r="B295" s="212"/>
      <c r="D295" s="200" t="s">
        <v>227</v>
      </c>
      <c r="E295" s="213" t="s">
        <v>5</v>
      </c>
      <c r="F295" s="214" t="s">
        <v>462</v>
      </c>
      <c r="H295" s="215">
        <v>0.17999999999999999</v>
      </c>
      <c r="L295" s="212"/>
      <c r="M295" s="216"/>
      <c r="N295" s="217"/>
      <c r="O295" s="217"/>
      <c r="P295" s="217"/>
      <c r="Q295" s="217"/>
      <c r="R295" s="217"/>
      <c r="S295" s="217"/>
      <c r="T295" s="218"/>
      <c r="AT295" s="213" t="s">
        <v>227</v>
      </c>
      <c r="AU295" s="213" t="s">
        <v>81</v>
      </c>
      <c r="AV295" s="13" t="s">
        <v>81</v>
      </c>
      <c r="AW295" s="13" t="s">
        <v>36</v>
      </c>
      <c r="AX295" s="13" t="s">
        <v>73</v>
      </c>
      <c r="AY295" s="213" t="s">
        <v>133</v>
      </c>
    </row>
    <row r="296" s="13" customFormat="1">
      <c r="B296" s="212"/>
      <c r="D296" s="200" t="s">
        <v>227</v>
      </c>
      <c r="E296" s="213" t="s">
        <v>5</v>
      </c>
      <c r="F296" s="214" t="s">
        <v>463</v>
      </c>
      <c r="H296" s="215">
        <v>0.017999999999999999</v>
      </c>
      <c r="L296" s="212"/>
      <c r="M296" s="216"/>
      <c r="N296" s="217"/>
      <c r="O296" s="217"/>
      <c r="P296" s="217"/>
      <c r="Q296" s="217"/>
      <c r="R296" s="217"/>
      <c r="S296" s="217"/>
      <c r="T296" s="218"/>
      <c r="AT296" s="213" t="s">
        <v>227</v>
      </c>
      <c r="AU296" s="213" t="s">
        <v>81</v>
      </c>
      <c r="AV296" s="13" t="s">
        <v>81</v>
      </c>
      <c r="AW296" s="13" t="s">
        <v>36</v>
      </c>
      <c r="AX296" s="13" t="s">
        <v>73</v>
      </c>
      <c r="AY296" s="213" t="s">
        <v>133</v>
      </c>
    </row>
    <row r="297" s="14" customFormat="1">
      <c r="B297" s="219"/>
      <c r="D297" s="200" t="s">
        <v>227</v>
      </c>
      <c r="E297" s="220" t="s">
        <v>5</v>
      </c>
      <c r="F297" s="221" t="s">
        <v>230</v>
      </c>
      <c r="H297" s="222">
        <v>0.19800000000000001</v>
      </c>
      <c r="L297" s="219"/>
      <c r="M297" s="223"/>
      <c r="N297" s="224"/>
      <c r="O297" s="224"/>
      <c r="P297" s="224"/>
      <c r="Q297" s="224"/>
      <c r="R297" s="224"/>
      <c r="S297" s="224"/>
      <c r="T297" s="225"/>
      <c r="AT297" s="220" t="s">
        <v>227</v>
      </c>
      <c r="AU297" s="220" t="s">
        <v>81</v>
      </c>
      <c r="AV297" s="14" t="s">
        <v>132</v>
      </c>
      <c r="AW297" s="14" t="s">
        <v>36</v>
      </c>
      <c r="AX297" s="14" t="s">
        <v>79</v>
      </c>
      <c r="AY297" s="220" t="s">
        <v>133</v>
      </c>
    </row>
    <row r="298" s="11" customFormat="1" ht="29.88" customHeight="1">
      <c r="B298" s="176"/>
      <c r="D298" s="177" t="s">
        <v>72</v>
      </c>
      <c r="E298" s="186" t="s">
        <v>132</v>
      </c>
      <c r="F298" s="186" t="s">
        <v>464</v>
      </c>
      <c r="J298" s="187">
        <f>BK298</f>
        <v>63682.780000000006</v>
      </c>
      <c r="L298" s="176"/>
      <c r="M298" s="180"/>
      <c r="N298" s="181"/>
      <c r="O298" s="181"/>
      <c r="P298" s="182">
        <f>SUM(P299:P324)</f>
        <v>63.682101000000003</v>
      </c>
      <c r="Q298" s="181"/>
      <c r="R298" s="182">
        <f>SUM(R299:R324)</f>
        <v>54.243658309999994</v>
      </c>
      <c r="S298" s="181"/>
      <c r="T298" s="183">
        <f>SUM(T299:T324)</f>
        <v>0</v>
      </c>
      <c r="AR298" s="177" t="s">
        <v>79</v>
      </c>
      <c r="AT298" s="184" t="s">
        <v>72</v>
      </c>
      <c r="AU298" s="184" t="s">
        <v>79</v>
      </c>
      <c r="AY298" s="177" t="s">
        <v>133</v>
      </c>
      <c r="BK298" s="185">
        <f>SUM(BK299:BK324)</f>
        <v>63682.780000000006</v>
      </c>
    </row>
    <row r="299" s="1" customFormat="1" ht="16.5" customHeight="1">
      <c r="B299" s="188"/>
      <c r="C299" s="189" t="s">
        <v>465</v>
      </c>
      <c r="D299" s="189" t="s">
        <v>135</v>
      </c>
      <c r="E299" s="190" t="s">
        <v>466</v>
      </c>
      <c r="F299" s="191" t="s">
        <v>467</v>
      </c>
      <c r="G299" s="192" t="s">
        <v>239</v>
      </c>
      <c r="H299" s="193">
        <v>13.02</v>
      </c>
      <c r="I299" s="194">
        <v>829</v>
      </c>
      <c r="J299" s="194">
        <f>ROUND(I299*H299,2)</f>
        <v>10793.58</v>
      </c>
      <c r="K299" s="191" t="s">
        <v>224</v>
      </c>
      <c r="L299" s="42"/>
      <c r="M299" s="195" t="s">
        <v>5</v>
      </c>
      <c r="N299" s="196" t="s">
        <v>44</v>
      </c>
      <c r="O299" s="197">
        <v>1.3029999999999999</v>
      </c>
      <c r="P299" s="197">
        <f>O299*H299</f>
        <v>16.965059999999998</v>
      </c>
      <c r="Q299" s="197">
        <v>1.7034</v>
      </c>
      <c r="R299" s="197">
        <f>Q299*H299</f>
        <v>22.178267999999999</v>
      </c>
      <c r="S299" s="197">
        <v>0</v>
      </c>
      <c r="T299" s="198">
        <f>S299*H299</f>
        <v>0</v>
      </c>
      <c r="AR299" s="26" t="s">
        <v>132</v>
      </c>
      <c r="AT299" s="26" t="s">
        <v>135</v>
      </c>
      <c r="AU299" s="26" t="s">
        <v>81</v>
      </c>
      <c r="AY299" s="26" t="s">
        <v>133</v>
      </c>
      <c r="BE299" s="199">
        <f>IF(N299="základní",J299,0)</f>
        <v>10793.58</v>
      </c>
      <c r="BF299" s="199">
        <f>IF(N299="snížená",J299,0)</f>
        <v>0</v>
      </c>
      <c r="BG299" s="199">
        <f>IF(N299="zákl. přenesená",J299,0)</f>
        <v>0</v>
      </c>
      <c r="BH299" s="199">
        <f>IF(N299="sníž. přenesená",J299,0)</f>
        <v>0</v>
      </c>
      <c r="BI299" s="199">
        <f>IF(N299="nulová",J299,0)</f>
        <v>0</v>
      </c>
      <c r="BJ299" s="26" t="s">
        <v>79</v>
      </c>
      <c r="BK299" s="199">
        <f>ROUND(I299*H299,2)</f>
        <v>10793.58</v>
      </c>
      <c r="BL299" s="26" t="s">
        <v>132</v>
      </c>
      <c r="BM299" s="26" t="s">
        <v>468</v>
      </c>
    </row>
    <row r="300" s="1" customFormat="1">
      <c r="B300" s="42"/>
      <c r="D300" s="200" t="s">
        <v>140</v>
      </c>
      <c r="F300" s="201" t="s">
        <v>469</v>
      </c>
      <c r="L300" s="42"/>
      <c r="M300" s="202"/>
      <c r="N300" s="43"/>
      <c r="O300" s="43"/>
      <c r="P300" s="43"/>
      <c r="Q300" s="43"/>
      <c r="R300" s="43"/>
      <c r="S300" s="43"/>
      <c r="T300" s="81"/>
      <c r="AT300" s="26" t="s">
        <v>140</v>
      </c>
      <c r="AU300" s="26" t="s">
        <v>81</v>
      </c>
    </row>
    <row r="301" s="12" customFormat="1">
      <c r="B301" s="206"/>
      <c r="D301" s="200" t="s">
        <v>227</v>
      </c>
      <c r="E301" s="207" t="s">
        <v>5</v>
      </c>
      <c r="F301" s="208" t="s">
        <v>359</v>
      </c>
      <c r="H301" s="207" t="s">
        <v>5</v>
      </c>
      <c r="L301" s="206"/>
      <c r="M301" s="209"/>
      <c r="N301" s="210"/>
      <c r="O301" s="210"/>
      <c r="P301" s="210"/>
      <c r="Q301" s="210"/>
      <c r="R301" s="210"/>
      <c r="S301" s="210"/>
      <c r="T301" s="211"/>
      <c r="AT301" s="207" t="s">
        <v>227</v>
      </c>
      <c r="AU301" s="207" t="s">
        <v>81</v>
      </c>
      <c r="AV301" s="12" t="s">
        <v>79</v>
      </c>
      <c r="AW301" s="12" t="s">
        <v>36</v>
      </c>
      <c r="AX301" s="12" t="s">
        <v>73</v>
      </c>
      <c r="AY301" s="207" t="s">
        <v>133</v>
      </c>
    </row>
    <row r="302" s="13" customFormat="1">
      <c r="B302" s="212"/>
      <c r="D302" s="200" t="s">
        <v>227</v>
      </c>
      <c r="E302" s="213" t="s">
        <v>5</v>
      </c>
      <c r="F302" s="214" t="s">
        <v>470</v>
      </c>
      <c r="H302" s="215">
        <v>6.5099999999999998</v>
      </c>
      <c r="L302" s="212"/>
      <c r="M302" s="216"/>
      <c r="N302" s="217"/>
      <c r="O302" s="217"/>
      <c r="P302" s="217"/>
      <c r="Q302" s="217"/>
      <c r="R302" s="217"/>
      <c r="S302" s="217"/>
      <c r="T302" s="218"/>
      <c r="AT302" s="213" t="s">
        <v>227</v>
      </c>
      <c r="AU302" s="213" t="s">
        <v>81</v>
      </c>
      <c r="AV302" s="13" t="s">
        <v>81</v>
      </c>
      <c r="AW302" s="13" t="s">
        <v>36</v>
      </c>
      <c r="AX302" s="13" t="s">
        <v>73</v>
      </c>
      <c r="AY302" s="213" t="s">
        <v>133</v>
      </c>
    </row>
    <row r="303" s="13" customFormat="1">
      <c r="B303" s="212"/>
      <c r="D303" s="200" t="s">
        <v>227</v>
      </c>
      <c r="E303" s="213" t="s">
        <v>5</v>
      </c>
      <c r="F303" s="214" t="s">
        <v>470</v>
      </c>
      <c r="H303" s="215">
        <v>6.5099999999999998</v>
      </c>
      <c r="L303" s="212"/>
      <c r="M303" s="216"/>
      <c r="N303" s="217"/>
      <c r="O303" s="217"/>
      <c r="P303" s="217"/>
      <c r="Q303" s="217"/>
      <c r="R303" s="217"/>
      <c r="S303" s="217"/>
      <c r="T303" s="218"/>
      <c r="AT303" s="213" t="s">
        <v>227</v>
      </c>
      <c r="AU303" s="213" t="s">
        <v>81</v>
      </c>
      <c r="AV303" s="13" t="s">
        <v>81</v>
      </c>
      <c r="AW303" s="13" t="s">
        <v>36</v>
      </c>
      <c r="AX303" s="13" t="s">
        <v>73</v>
      </c>
      <c r="AY303" s="213" t="s">
        <v>133</v>
      </c>
    </row>
    <row r="304" s="14" customFormat="1">
      <c r="B304" s="219"/>
      <c r="D304" s="200" t="s">
        <v>227</v>
      </c>
      <c r="E304" s="220" t="s">
        <v>5</v>
      </c>
      <c r="F304" s="221" t="s">
        <v>230</v>
      </c>
      <c r="H304" s="222">
        <v>13.02</v>
      </c>
      <c r="L304" s="219"/>
      <c r="M304" s="223"/>
      <c r="N304" s="224"/>
      <c r="O304" s="224"/>
      <c r="P304" s="224"/>
      <c r="Q304" s="224"/>
      <c r="R304" s="224"/>
      <c r="S304" s="224"/>
      <c r="T304" s="225"/>
      <c r="AT304" s="220" t="s">
        <v>227</v>
      </c>
      <c r="AU304" s="220" t="s">
        <v>81</v>
      </c>
      <c r="AV304" s="14" t="s">
        <v>132</v>
      </c>
      <c r="AW304" s="14" t="s">
        <v>36</v>
      </c>
      <c r="AX304" s="14" t="s">
        <v>79</v>
      </c>
      <c r="AY304" s="220" t="s">
        <v>133</v>
      </c>
    </row>
    <row r="305" s="1" customFormat="1" ht="16.5" customHeight="1">
      <c r="B305" s="188"/>
      <c r="C305" s="189" t="s">
        <v>471</v>
      </c>
      <c r="D305" s="189" t="s">
        <v>135</v>
      </c>
      <c r="E305" s="190" t="s">
        <v>472</v>
      </c>
      <c r="F305" s="191" t="s">
        <v>473</v>
      </c>
      <c r="G305" s="192" t="s">
        <v>239</v>
      </c>
      <c r="H305" s="193">
        <v>13.02</v>
      </c>
      <c r="I305" s="194">
        <v>2890</v>
      </c>
      <c r="J305" s="194">
        <f>ROUND(I305*H305,2)</f>
        <v>37627.800000000003</v>
      </c>
      <c r="K305" s="191" t="s">
        <v>224</v>
      </c>
      <c r="L305" s="42"/>
      <c r="M305" s="195" t="s">
        <v>5</v>
      </c>
      <c r="N305" s="196" t="s">
        <v>44</v>
      </c>
      <c r="O305" s="197">
        <v>1.4650000000000001</v>
      </c>
      <c r="P305" s="197">
        <f>O305*H305</f>
        <v>19.074300000000001</v>
      </c>
      <c r="Q305" s="197">
        <v>2.4289999999999998</v>
      </c>
      <c r="R305" s="197">
        <f>Q305*H305</f>
        <v>31.625579999999996</v>
      </c>
      <c r="S305" s="197">
        <v>0</v>
      </c>
      <c r="T305" s="198">
        <f>S305*H305</f>
        <v>0</v>
      </c>
      <c r="AR305" s="26" t="s">
        <v>132</v>
      </c>
      <c r="AT305" s="26" t="s">
        <v>135</v>
      </c>
      <c r="AU305" s="26" t="s">
        <v>81</v>
      </c>
      <c r="AY305" s="26" t="s">
        <v>133</v>
      </c>
      <c r="BE305" s="199">
        <f>IF(N305="základní",J305,0)</f>
        <v>37627.800000000003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26" t="s">
        <v>79</v>
      </c>
      <c r="BK305" s="199">
        <f>ROUND(I305*H305,2)</f>
        <v>37627.800000000003</v>
      </c>
      <c r="BL305" s="26" t="s">
        <v>132</v>
      </c>
      <c r="BM305" s="26" t="s">
        <v>474</v>
      </c>
    </row>
    <row r="306" s="1" customFormat="1">
      <c r="B306" s="42"/>
      <c r="D306" s="200" t="s">
        <v>140</v>
      </c>
      <c r="F306" s="201" t="s">
        <v>475</v>
      </c>
      <c r="L306" s="42"/>
      <c r="M306" s="202"/>
      <c r="N306" s="43"/>
      <c r="O306" s="43"/>
      <c r="P306" s="43"/>
      <c r="Q306" s="43"/>
      <c r="R306" s="43"/>
      <c r="S306" s="43"/>
      <c r="T306" s="81"/>
      <c r="AT306" s="26" t="s">
        <v>140</v>
      </c>
      <c r="AU306" s="26" t="s">
        <v>81</v>
      </c>
    </row>
    <row r="307" s="12" customFormat="1">
      <c r="B307" s="206"/>
      <c r="D307" s="200" t="s">
        <v>227</v>
      </c>
      <c r="E307" s="207" t="s">
        <v>5</v>
      </c>
      <c r="F307" s="208" t="s">
        <v>359</v>
      </c>
      <c r="H307" s="207" t="s">
        <v>5</v>
      </c>
      <c r="L307" s="206"/>
      <c r="M307" s="209"/>
      <c r="N307" s="210"/>
      <c r="O307" s="210"/>
      <c r="P307" s="210"/>
      <c r="Q307" s="210"/>
      <c r="R307" s="210"/>
      <c r="S307" s="210"/>
      <c r="T307" s="211"/>
      <c r="AT307" s="207" t="s">
        <v>227</v>
      </c>
      <c r="AU307" s="207" t="s">
        <v>81</v>
      </c>
      <c r="AV307" s="12" t="s">
        <v>79</v>
      </c>
      <c r="AW307" s="12" t="s">
        <v>36</v>
      </c>
      <c r="AX307" s="12" t="s">
        <v>73</v>
      </c>
      <c r="AY307" s="207" t="s">
        <v>133</v>
      </c>
    </row>
    <row r="308" s="13" customFormat="1">
      <c r="B308" s="212"/>
      <c r="D308" s="200" t="s">
        <v>227</v>
      </c>
      <c r="E308" s="213" t="s">
        <v>5</v>
      </c>
      <c r="F308" s="214" t="s">
        <v>470</v>
      </c>
      <c r="H308" s="215">
        <v>6.5099999999999998</v>
      </c>
      <c r="L308" s="212"/>
      <c r="M308" s="216"/>
      <c r="N308" s="217"/>
      <c r="O308" s="217"/>
      <c r="P308" s="217"/>
      <c r="Q308" s="217"/>
      <c r="R308" s="217"/>
      <c r="S308" s="217"/>
      <c r="T308" s="218"/>
      <c r="AT308" s="213" t="s">
        <v>227</v>
      </c>
      <c r="AU308" s="213" t="s">
        <v>81</v>
      </c>
      <c r="AV308" s="13" t="s">
        <v>81</v>
      </c>
      <c r="AW308" s="13" t="s">
        <v>36</v>
      </c>
      <c r="AX308" s="13" t="s">
        <v>73</v>
      </c>
      <c r="AY308" s="213" t="s">
        <v>133</v>
      </c>
    </row>
    <row r="309" s="13" customFormat="1">
      <c r="B309" s="212"/>
      <c r="D309" s="200" t="s">
        <v>227</v>
      </c>
      <c r="E309" s="213" t="s">
        <v>5</v>
      </c>
      <c r="F309" s="214" t="s">
        <v>470</v>
      </c>
      <c r="H309" s="215">
        <v>6.5099999999999998</v>
      </c>
      <c r="L309" s="212"/>
      <c r="M309" s="216"/>
      <c r="N309" s="217"/>
      <c r="O309" s="217"/>
      <c r="P309" s="217"/>
      <c r="Q309" s="217"/>
      <c r="R309" s="217"/>
      <c r="S309" s="217"/>
      <c r="T309" s="218"/>
      <c r="AT309" s="213" t="s">
        <v>227</v>
      </c>
      <c r="AU309" s="213" t="s">
        <v>81</v>
      </c>
      <c r="AV309" s="13" t="s">
        <v>81</v>
      </c>
      <c r="AW309" s="13" t="s">
        <v>36</v>
      </c>
      <c r="AX309" s="13" t="s">
        <v>73</v>
      </c>
      <c r="AY309" s="213" t="s">
        <v>133</v>
      </c>
    </row>
    <row r="310" s="14" customFormat="1">
      <c r="B310" s="219"/>
      <c r="D310" s="200" t="s">
        <v>227</v>
      </c>
      <c r="E310" s="220" t="s">
        <v>5</v>
      </c>
      <c r="F310" s="221" t="s">
        <v>230</v>
      </c>
      <c r="H310" s="222">
        <v>13.02</v>
      </c>
      <c r="L310" s="219"/>
      <c r="M310" s="223"/>
      <c r="N310" s="224"/>
      <c r="O310" s="224"/>
      <c r="P310" s="224"/>
      <c r="Q310" s="224"/>
      <c r="R310" s="224"/>
      <c r="S310" s="224"/>
      <c r="T310" s="225"/>
      <c r="AT310" s="220" t="s">
        <v>227</v>
      </c>
      <c r="AU310" s="220" t="s">
        <v>81</v>
      </c>
      <c r="AV310" s="14" t="s">
        <v>132</v>
      </c>
      <c r="AW310" s="14" t="s">
        <v>36</v>
      </c>
      <c r="AX310" s="14" t="s">
        <v>79</v>
      </c>
      <c r="AY310" s="220" t="s">
        <v>133</v>
      </c>
    </row>
    <row r="311" s="1" customFormat="1" ht="16.5" customHeight="1">
      <c r="B311" s="188"/>
      <c r="C311" s="189" t="s">
        <v>476</v>
      </c>
      <c r="D311" s="189" t="s">
        <v>135</v>
      </c>
      <c r="E311" s="190" t="s">
        <v>477</v>
      </c>
      <c r="F311" s="191" t="s">
        <v>478</v>
      </c>
      <c r="G311" s="192" t="s">
        <v>223</v>
      </c>
      <c r="H311" s="193">
        <v>27.899999999999999</v>
      </c>
      <c r="I311" s="194">
        <v>304</v>
      </c>
      <c r="J311" s="194">
        <f>ROUND(I311*H311,2)</f>
        <v>8481.6000000000004</v>
      </c>
      <c r="K311" s="191" t="s">
        <v>224</v>
      </c>
      <c r="L311" s="42"/>
      <c r="M311" s="195" t="s">
        <v>5</v>
      </c>
      <c r="N311" s="196" t="s">
        <v>44</v>
      </c>
      <c r="O311" s="197">
        <v>0.82099999999999995</v>
      </c>
      <c r="P311" s="197">
        <f>O311*H311</f>
        <v>22.905899999999999</v>
      </c>
      <c r="Q311" s="197">
        <v>0.0063200000000000001</v>
      </c>
      <c r="R311" s="197">
        <f>Q311*H311</f>
        <v>0.17632799999999999</v>
      </c>
      <c r="S311" s="197">
        <v>0</v>
      </c>
      <c r="T311" s="198">
        <f>S311*H311</f>
        <v>0</v>
      </c>
      <c r="AR311" s="26" t="s">
        <v>132</v>
      </c>
      <c r="AT311" s="26" t="s">
        <v>135</v>
      </c>
      <c r="AU311" s="26" t="s">
        <v>81</v>
      </c>
      <c r="AY311" s="26" t="s">
        <v>133</v>
      </c>
      <c r="BE311" s="199">
        <f>IF(N311="základní",J311,0)</f>
        <v>8481.6000000000004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26" t="s">
        <v>79</v>
      </c>
      <c r="BK311" s="199">
        <f>ROUND(I311*H311,2)</f>
        <v>8481.6000000000004</v>
      </c>
      <c r="BL311" s="26" t="s">
        <v>132</v>
      </c>
      <c r="BM311" s="26" t="s">
        <v>479</v>
      </c>
    </row>
    <row r="312" s="1" customFormat="1">
      <c r="B312" s="42"/>
      <c r="D312" s="200" t="s">
        <v>140</v>
      </c>
      <c r="F312" s="201" t="s">
        <v>480</v>
      </c>
      <c r="L312" s="42"/>
      <c r="M312" s="202"/>
      <c r="N312" s="43"/>
      <c r="O312" s="43"/>
      <c r="P312" s="43"/>
      <c r="Q312" s="43"/>
      <c r="R312" s="43"/>
      <c r="S312" s="43"/>
      <c r="T312" s="81"/>
      <c r="AT312" s="26" t="s">
        <v>140</v>
      </c>
      <c r="AU312" s="26" t="s">
        <v>81</v>
      </c>
    </row>
    <row r="313" s="12" customFormat="1">
      <c r="B313" s="206"/>
      <c r="D313" s="200" t="s">
        <v>227</v>
      </c>
      <c r="E313" s="207" t="s">
        <v>5</v>
      </c>
      <c r="F313" s="208" t="s">
        <v>359</v>
      </c>
      <c r="H313" s="207" t="s">
        <v>5</v>
      </c>
      <c r="L313" s="206"/>
      <c r="M313" s="209"/>
      <c r="N313" s="210"/>
      <c r="O313" s="210"/>
      <c r="P313" s="210"/>
      <c r="Q313" s="210"/>
      <c r="R313" s="210"/>
      <c r="S313" s="210"/>
      <c r="T313" s="211"/>
      <c r="AT313" s="207" t="s">
        <v>227</v>
      </c>
      <c r="AU313" s="207" t="s">
        <v>81</v>
      </c>
      <c r="AV313" s="12" t="s">
        <v>79</v>
      </c>
      <c r="AW313" s="12" t="s">
        <v>36</v>
      </c>
      <c r="AX313" s="12" t="s">
        <v>73</v>
      </c>
      <c r="AY313" s="207" t="s">
        <v>133</v>
      </c>
    </row>
    <row r="314" s="13" customFormat="1">
      <c r="B314" s="212"/>
      <c r="D314" s="200" t="s">
        <v>227</v>
      </c>
      <c r="E314" s="213" t="s">
        <v>5</v>
      </c>
      <c r="F314" s="214" t="s">
        <v>481</v>
      </c>
      <c r="H314" s="215">
        <v>9.3000000000000007</v>
      </c>
      <c r="L314" s="212"/>
      <c r="M314" s="216"/>
      <c r="N314" s="217"/>
      <c r="O314" s="217"/>
      <c r="P314" s="217"/>
      <c r="Q314" s="217"/>
      <c r="R314" s="217"/>
      <c r="S314" s="217"/>
      <c r="T314" s="218"/>
      <c r="AT314" s="213" t="s">
        <v>227</v>
      </c>
      <c r="AU314" s="213" t="s">
        <v>81</v>
      </c>
      <c r="AV314" s="13" t="s">
        <v>81</v>
      </c>
      <c r="AW314" s="13" t="s">
        <v>36</v>
      </c>
      <c r="AX314" s="13" t="s">
        <v>73</v>
      </c>
      <c r="AY314" s="213" t="s">
        <v>133</v>
      </c>
    </row>
    <row r="315" s="13" customFormat="1">
      <c r="B315" s="212"/>
      <c r="D315" s="200" t="s">
        <v>227</v>
      </c>
      <c r="E315" s="213" t="s">
        <v>5</v>
      </c>
      <c r="F315" s="214" t="s">
        <v>482</v>
      </c>
      <c r="H315" s="215">
        <v>18.600000000000001</v>
      </c>
      <c r="L315" s="212"/>
      <c r="M315" s="216"/>
      <c r="N315" s="217"/>
      <c r="O315" s="217"/>
      <c r="P315" s="217"/>
      <c r="Q315" s="217"/>
      <c r="R315" s="217"/>
      <c r="S315" s="217"/>
      <c r="T315" s="218"/>
      <c r="AT315" s="213" t="s">
        <v>227</v>
      </c>
      <c r="AU315" s="213" t="s">
        <v>81</v>
      </c>
      <c r="AV315" s="13" t="s">
        <v>81</v>
      </c>
      <c r="AW315" s="13" t="s">
        <v>36</v>
      </c>
      <c r="AX315" s="13" t="s">
        <v>73</v>
      </c>
      <c r="AY315" s="213" t="s">
        <v>133</v>
      </c>
    </row>
    <row r="316" s="14" customFormat="1">
      <c r="B316" s="219"/>
      <c r="D316" s="200" t="s">
        <v>227</v>
      </c>
      <c r="E316" s="220" t="s">
        <v>5</v>
      </c>
      <c r="F316" s="221" t="s">
        <v>230</v>
      </c>
      <c r="H316" s="222">
        <v>27.899999999999999</v>
      </c>
      <c r="L316" s="219"/>
      <c r="M316" s="223"/>
      <c r="N316" s="224"/>
      <c r="O316" s="224"/>
      <c r="P316" s="224"/>
      <c r="Q316" s="224"/>
      <c r="R316" s="224"/>
      <c r="S316" s="224"/>
      <c r="T316" s="225"/>
      <c r="AT316" s="220" t="s">
        <v>227</v>
      </c>
      <c r="AU316" s="220" t="s">
        <v>81</v>
      </c>
      <c r="AV316" s="14" t="s">
        <v>132</v>
      </c>
      <c r="AW316" s="14" t="s">
        <v>36</v>
      </c>
      <c r="AX316" s="14" t="s">
        <v>79</v>
      </c>
      <c r="AY316" s="220" t="s">
        <v>133</v>
      </c>
    </row>
    <row r="317" s="1" customFormat="1" ht="25.5" customHeight="1">
      <c r="B317" s="188"/>
      <c r="C317" s="189" t="s">
        <v>483</v>
      </c>
      <c r="D317" s="189" t="s">
        <v>135</v>
      </c>
      <c r="E317" s="190" t="s">
        <v>484</v>
      </c>
      <c r="F317" s="191" t="s">
        <v>485</v>
      </c>
      <c r="G317" s="192" t="s">
        <v>301</v>
      </c>
      <c r="H317" s="193">
        <v>0.311</v>
      </c>
      <c r="I317" s="194">
        <v>21800</v>
      </c>
      <c r="J317" s="194">
        <f>ROUND(I317*H317,2)</f>
        <v>6779.8000000000002</v>
      </c>
      <c r="K317" s="191" t="s">
        <v>224</v>
      </c>
      <c r="L317" s="42"/>
      <c r="M317" s="195" t="s">
        <v>5</v>
      </c>
      <c r="N317" s="196" t="s">
        <v>44</v>
      </c>
      <c r="O317" s="197">
        <v>15.231</v>
      </c>
      <c r="P317" s="197">
        <f>O317*H317</f>
        <v>4.7368410000000001</v>
      </c>
      <c r="Q317" s="197">
        <v>0.84721000000000002</v>
      </c>
      <c r="R317" s="197">
        <f>Q317*H317</f>
        <v>0.26348231</v>
      </c>
      <c r="S317" s="197">
        <v>0</v>
      </c>
      <c r="T317" s="198">
        <f>S317*H317</f>
        <v>0</v>
      </c>
      <c r="AR317" s="26" t="s">
        <v>132</v>
      </c>
      <c r="AT317" s="26" t="s">
        <v>135</v>
      </c>
      <c r="AU317" s="26" t="s">
        <v>81</v>
      </c>
      <c r="AY317" s="26" t="s">
        <v>133</v>
      </c>
      <c r="BE317" s="199">
        <f>IF(N317="základní",J317,0)</f>
        <v>6779.8000000000002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26" t="s">
        <v>79</v>
      </c>
      <c r="BK317" s="199">
        <f>ROUND(I317*H317,2)</f>
        <v>6779.8000000000002</v>
      </c>
      <c r="BL317" s="26" t="s">
        <v>132</v>
      </c>
      <c r="BM317" s="26" t="s">
        <v>486</v>
      </c>
    </row>
    <row r="318" s="1" customFormat="1">
      <c r="B318" s="42"/>
      <c r="D318" s="200" t="s">
        <v>140</v>
      </c>
      <c r="F318" s="201" t="s">
        <v>487</v>
      </c>
      <c r="L318" s="42"/>
      <c r="M318" s="202"/>
      <c r="N318" s="43"/>
      <c r="O318" s="43"/>
      <c r="P318" s="43"/>
      <c r="Q318" s="43"/>
      <c r="R318" s="43"/>
      <c r="S318" s="43"/>
      <c r="T318" s="81"/>
      <c r="AT318" s="26" t="s">
        <v>140</v>
      </c>
      <c r="AU318" s="26" t="s">
        <v>81</v>
      </c>
    </row>
    <row r="319" s="12" customFormat="1">
      <c r="B319" s="206"/>
      <c r="D319" s="200" t="s">
        <v>227</v>
      </c>
      <c r="E319" s="207" t="s">
        <v>5</v>
      </c>
      <c r="F319" s="208" t="s">
        <v>359</v>
      </c>
      <c r="H319" s="207" t="s">
        <v>5</v>
      </c>
      <c r="L319" s="206"/>
      <c r="M319" s="209"/>
      <c r="N319" s="210"/>
      <c r="O319" s="210"/>
      <c r="P319" s="210"/>
      <c r="Q319" s="210"/>
      <c r="R319" s="210"/>
      <c r="S319" s="210"/>
      <c r="T319" s="211"/>
      <c r="AT319" s="207" t="s">
        <v>227</v>
      </c>
      <c r="AU319" s="207" t="s">
        <v>81</v>
      </c>
      <c r="AV319" s="12" t="s">
        <v>79</v>
      </c>
      <c r="AW319" s="12" t="s">
        <v>36</v>
      </c>
      <c r="AX319" s="12" t="s">
        <v>73</v>
      </c>
      <c r="AY319" s="207" t="s">
        <v>133</v>
      </c>
    </row>
    <row r="320" s="13" customFormat="1">
      <c r="B320" s="212"/>
      <c r="D320" s="200" t="s">
        <v>227</v>
      </c>
      <c r="E320" s="213" t="s">
        <v>5</v>
      </c>
      <c r="F320" s="214" t="s">
        <v>488</v>
      </c>
      <c r="H320" s="215">
        <v>0.13500000000000001</v>
      </c>
      <c r="L320" s="212"/>
      <c r="M320" s="216"/>
      <c r="N320" s="217"/>
      <c r="O320" s="217"/>
      <c r="P320" s="217"/>
      <c r="Q320" s="217"/>
      <c r="R320" s="217"/>
      <c r="S320" s="217"/>
      <c r="T320" s="218"/>
      <c r="AT320" s="213" t="s">
        <v>227</v>
      </c>
      <c r="AU320" s="213" t="s">
        <v>81</v>
      </c>
      <c r="AV320" s="13" t="s">
        <v>81</v>
      </c>
      <c r="AW320" s="13" t="s">
        <v>36</v>
      </c>
      <c r="AX320" s="13" t="s">
        <v>73</v>
      </c>
      <c r="AY320" s="213" t="s">
        <v>133</v>
      </c>
    </row>
    <row r="321" s="13" customFormat="1">
      <c r="B321" s="212"/>
      <c r="D321" s="200" t="s">
        <v>227</v>
      </c>
      <c r="E321" s="213" t="s">
        <v>5</v>
      </c>
      <c r="F321" s="214" t="s">
        <v>488</v>
      </c>
      <c r="H321" s="215">
        <v>0.13500000000000001</v>
      </c>
      <c r="L321" s="212"/>
      <c r="M321" s="216"/>
      <c r="N321" s="217"/>
      <c r="O321" s="217"/>
      <c r="P321" s="217"/>
      <c r="Q321" s="217"/>
      <c r="R321" s="217"/>
      <c r="S321" s="217"/>
      <c r="T321" s="218"/>
      <c r="AT321" s="213" t="s">
        <v>227</v>
      </c>
      <c r="AU321" s="213" t="s">
        <v>81</v>
      </c>
      <c r="AV321" s="13" t="s">
        <v>81</v>
      </c>
      <c r="AW321" s="13" t="s">
        <v>36</v>
      </c>
      <c r="AX321" s="13" t="s">
        <v>73</v>
      </c>
      <c r="AY321" s="213" t="s">
        <v>133</v>
      </c>
    </row>
    <row r="322" s="15" customFormat="1">
      <c r="B322" s="235"/>
      <c r="D322" s="200" t="s">
        <v>227</v>
      </c>
      <c r="E322" s="236" t="s">
        <v>5</v>
      </c>
      <c r="F322" s="237" t="s">
        <v>375</v>
      </c>
      <c r="H322" s="238">
        <v>0.27000000000000002</v>
      </c>
      <c r="L322" s="235"/>
      <c r="M322" s="239"/>
      <c r="N322" s="240"/>
      <c r="O322" s="240"/>
      <c r="P322" s="240"/>
      <c r="Q322" s="240"/>
      <c r="R322" s="240"/>
      <c r="S322" s="240"/>
      <c r="T322" s="241"/>
      <c r="AT322" s="236" t="s">
        <v>227</v>
      </c>
      <c r="AU322" s="236" t="s">
        <v>81</v>
      </c>
      <c r="AV322" s="15" t="s">
        <v>146</v>
      </c>
      <c r="AW322" s="15" t="s">
        <v>36</v>
      </c>
      <c r="AX322" s="15" t="s">
        <v>73</v>
      </c>
      <c r="AY322" s="236" t="s">
        <v>133</v>
      </c>
    </row>
    <row r="323" s="13" customFormat="1">
      <c r="B323" s="212"/>
      <c r="D323" s="200" t="s">
        <v>227</v>
      </c>
      <c r="E323" s="213" t="s">
        <v>5</v>
      </c>
      <c r="F323" s="214" t="s">
        <v>489</v>
      </c>
      <c r="H323" s="215">
        <v>0.041000000000000002</v>
      </c>
      <c r="L323" s="212"/>
      <c r="M323" s="216"/>
      <c r="N323" s="217"/>
      <c r="O323" s="217"/>
      <c r="P323" s="217"/>
      <c r="Q323" s="217"/>
      <c r="R323" s="217"/>
      <c r="S323" s="217"/>
      <c r="T323" s="218"/>
      <c r="AT323" s="213" t="s">
        <v>227</v>
      </c>
      <c r="AU323" s="213" t="s">
        <v>81</v>
      </c>
      <c r="AV323" s="13" t="s">
        <v>81</v>
      </c>
      <c r="AW323" s="13" t="s">
        <v>36</v>
      </c>
      <c r="AX323" s="13" t="s">
        <v>73</v>
      </c>
      <c r="AY323" s="213" t="s">
        <v>133</v>
      </c>
    </row>
    <row r="324" s="14" customFormat="1">
      <c r="B324" s="219"/>
      <c r="D324" s="200" t="s">
        <v>227</v>
      </c>
      <c r="E324" s="220" t="s">
        <v>5</v>
      </c>
      <c r="F324" s="221" t="s">
        <v>230</v>
      </c>
      <c r="H324" s="222">
        <v>0.311</v>
      </c>
      <c r="L324" s="219"/>
      <c r="M324" s="223"/>
      <c r="N324" s="224"/>
      <c r="O324" s="224"/>
      <c r="P324" s="224"/>
      <c r="Q324" s="224"/>
      <c r="R324" s="224"/>
      <c r="S324" s="224"/>
      <c r="T324" s="225"/>
      <c r="AT324" s="220" t="s">
        <v>227</v>
      </c>
      <c r="AU324" s="220" t="s">
        <v>81</v>
      </c>
      <c r="AV324" s="14" t="s">
        <v>132</v>
      </c>
      <c r="AW324" s="14" t="s">
        <v>36</v>
      </c>
      <c r="AX324" s="14" t="s">
        <v>79</v>
      </c>
      <c r="AY324" s="220" t="s">
        <v>133</v>
      </c>
    </row>
    <row r="325" s="11" customFormat="1" ht="29.88" customHeight="1">
      <c r="B325" s="176"/>
      <c r="D325" s="177" t="s">
        <v>72</v>
      </c>
      <c r="E325" s="186" t="s">
        <v>155</v>
      </c>
      <c r="F325" s="186" t="s">
        <v>490</v>
      </c>
      <c r="J325" s="187">
        <f>BK325</f>
        <v>472327.5</v>
      </c>
      <c r="L325" s="176"/>
      <c r="M325" s="180"/>
      <c r="N325" s="181"/>
      <c r="O325" s="181"/>
      <c r="P325" s="182">
        <f>SUM(P326:P346)</f>
        <v>61.875</v>
      </c>
      <c r="Q325" s="181"/>
      <c r="R325" s="182">
        <f>SUM(R326:R346)</f>
        <v>685.08749999999998</v>
      </c>
      <c r="S325" s="181"/>
      <c r="T325" s="183">
        <f>SUM(T326:T346)</f>
        <v>0</v>
      </c>
      <c r="AR325" s="177" t="s">
        <v>79</v>
      </c>
      <c r="AT325" s="184" t="s">
        <v>72</v>
      </c>
      <c r="AU325" s="184" t="s">
        <v>79</v>
      </c>
      <c r="AY325" s="177" t="s">
        <v>133</v>
      </c>
      <c r="BK325" s="185">
        <f>SUM(BK326:BK346)</f>
        <v>472327.5</v>
      </c>
    </row>
    <row r="326" s="1" customFormat="1" ht="16.5" customHeight="1">
      <c r="B326" s="188"/>
      <c r="C326" s="189" t="s">
        <v>491</v>
      </c>
      <c r="D326" s="189" t="s">
        <v>135</v>
      </c>
      <c r="E326" s="190" t="s">
        <v>492</v>
      </c>
      <c r="F326" s="191" t="s">
        <v>493</v>
      </c>
      <c r="G326" s="192" t="s">
        <v>223</v>
      </c>
      <c r="H326" s="193">
        <v>375</v>
      </c>
      <c r="I326" s="194">
        <v>107</v>
      </c>
      <c r="J326" s="194">
        <f>ROUND(I326*H326,2)</f>
        <v>40125</v>
      </c>
      <c r="K326" s="191" t="s">
        <v>224</v>
      </c>
      <c r="L326" s="42"/>
      <c r="M326" s="195" t="s">
        <v>5</v>
      </c>
      <c r="N326" s="196" t="s">
        <v>44</v>
      </c>
      <c r="O326" s="197">
        <v>0.025999999999999999</v>
      </c>
      <c r="P326" s="197">
        <f>O326*H326</f>
        <v>9.75</v>
      </c>
      <c r="Q326" s="197">
        <v>0.27994000000000002</v>
      </c>
      <c r="R326" s="197">
        <f>Q326*H326</f>
        <v>104.97750000000001</v>
      </c>
      <c r="S326" s="197">
        <v>0</v>
      </c>
      <c r="T326" s="198">
        <f>S326*H326</f>
        <v>0</v>
      </c>
      <c r="AR326" s="26" t="s">
        <v>132</v>
      </c>
      <c r="AT326" s="26" t="s">
        <v>135</v>
      </c>
      <c r="AU326" s="26" t="s">
        <v>81</v>
      </c>
      <c r="AY326" s="26" t="s">
        <v>133</v>
      </c>
      <c r="BE326" s="199">
        <f>IF(N326="základní",J326,0)</f>
        <v>40125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26" t="s">
        <v>79</v>
      </c>
      <c r="BK326" s="199">
        <f>ROUND(I326*H326,2)</f>
        <v>40125</v>
      </c>
      <c r="BL326" s="26" t="s">
        <v>132</v>
      </c>
      <c r="BM326" s="26" t="s">
        <v>494</v>
      </c>
    </row>
    <row r="327" s="1" customFormat="1">
      <c r="B327" s="42"/>
      <c r="D327" s="200" t="s">
        <v>140</v>
      </c>
      <c r="F327" s="201" t="s">
        <v>495</v>
      </c>
      <c r="L327" s="42"/>
      <c r="M327" s="202"/>
      <c r="N327" s="43"/>
      <c r="O327" s="43"/>
      <c r="P327" s="43"/>
      <c r="Q327" s="43"/>
      <c r="R327" s="43"/>
      <c r="S327" s="43"/>
      <c r="T327" s="81"/>
      <c r="AT327" s="26" t="s">
        <v>140</v>
      </c>
      <c r="AU327" s="26" t="s">
        <v>81</v>
      </c>
    </row>
    <row r="328" s="1" customFormat="1" ht="16.5" customHeight="1">
      <c r="B328" s="188"/>
      <c r="C328" s="189" t="s">
        <v>496</v>
      </c>
      <c r="D328" s="189" t="s">
        <v>135</v>
      </c>
      <c r="E328" s="190" t="s">
        <v>497</v>
      </c>
      <c r="F328" s="191" t="s">
        <v>498</v>
      </c>
      <c r="G328" s="192" t="s">
        <v>223</v>
      </c>
      <c r="H328" s="193">
        <v>375</v>
      </c>
      <c r="I328" s="194">
        <v>140</v>
      </c>
      <c r="J328" s="194">
        <f>ROUND(I328*H328,2)</f>
        <v>52500</v>
      </c>
      <c r="K328" s="191" t="s">
        <v>224</v>
      </c>
      <c r="L328" s="42"/>
      <c r="M328" s="195" t="s">
        <v>5</v>
      </c>
      <c r="N328" s="196" t="s">
        <v>44</v>
      </c>
      <c r="O328" s="197">
        <v>0.029000000000000001</v>
      </c>
      <c r="P328" s="197">
        <f>O328*H328</f>
        <v>10.875</v>
      </c>
      <c r="Q328" s="197">
        <v>0.378</v>
      </c>
      <c r="R328" s="197">
        <f>Q328*H328</f>
        <v>141.75</v>
      </c>
      <c r="S328" s="197">
        <v>0</v>
      </c>
      <c r="T328" s="198">
        <f>S328*H328</f>
        <v>0</v>
      </c>
      <c r="AR328" s="26" t="s">
        <v>132</v>
      </c>
      <c r="AT328" s="26" t="s">
        <v>135</v>
      </c>
      <c r="AU328" s="26" t="s">
        <v>81</v>
      </c>
      <c r="AY328" s="26" t="s">
        <v>133</v>
      </c>
      <c r="BE328" s="199">
        <f>IF(N328="základní",J328,0)</f>
        <v>52500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26" t="s">
        <v>79</v>
      </c>
      <c r="BK328" s="199">
        <f>ROUND(I328*H328,2)</f>
        <v>52500</v>
      </c>
      <c r="BL328" s="26" t="s">
        <v>132</v>
      </c>
      <c r="BM328" s="26" t="s">
        <v>499</v>
      </c>
    </row>
    <row r="329" s="1" customFormat="1">
      <c r="B329" s="42"/>
      <c r="D329" s="200" t="s">
        <v>140</v>
      </c>
      <c r="F329" s="201" t="s">
        <v>500</v>
      </c>
      <c r="L329" s="42"/>
      <c r="M329" s="202"/>
      <c r="N329" s="43"/>
      <c r="O329" s="43"/>
      <c r="P329" s="43"/>
      <c r="Q329" s="43"/>
      <c r="R329" s="43"/>
      <c r="S329" s="43"/>
      <c r="T329" s="81"/>
      <c r="AT329" s="26" t="s">
        <v>140</v>
      </c>
      <c r="AU329" s="26" t="s">
        <v>81</v>
      </c>
    </row>
    <row r="330" s="12" customFormat="1">
      <c r="B330" s="206"/>
      <c r="D330" s="200" t="s">
        <v>227</v>
      </c>
      <c r="E330" s="207" t="s">
        <v>5</v>
      </c>
      <c r="F330" s="208" t="s">
        <v>501</v>
      </c>
      <c r="H330" s="207" t="s">
        <v>5</v>
      </c>
      <c r="L330" s="206"/>
      <c r="M330" s="209"/>
      <c r="N330" s="210"/>
      <c r="O330" s="210"/>
      <c r="P330" s="210"/>
      <c r="Q330" s="210"/>
      <c r="R330" s="210"/>
      <c r="S330" s="210"/>
      <c r="T330" s="211"/>
      <c r="AT330" s="207" t="s">
        <v>227</v>
      </c>
      <c r="AU330" s="207" t="s">
        <v>81</v>
      </c>
      <c r="AV330" s="12" t="s">
        <v>79</v>
      </c>
      <c r="AW330" s="12" t="s">
        <v>36</v>
      </c>
      <c r="AX330" s="12" t="s">
        <v>73</v>
      </c>
      <c r="AY330" s="207" t="s">
        <v>133</v>
      </c>
    </row>
    <row r="331" s="13" customFormat="1">
      <c r="B331" s="212"/>
      <c r="D331" s="200" t="s">
        <v>227</v>
      </c>
      <c r="E331" s="213" t="s">
        <v>5</v>
      </c>
      <c r="F331" s="214" t="s">
        <v>323</v>
      </c>
      <c r="H331" s="215">
        <v>375</v>
      </c>
      <c r="L331" s="212"/>
      <c r="M331" s="216"/>
      <c r="N331" s="217"/>
      <c r="O331" s="217"/>
      <c r="P331" s="217"/>
      <c r="Q331" s="217"/>
      <c r="R331" s="217"/>
      <c r="S331" s="217"/>
      <c r="T331" s="218"/>
      <c r="AT331" s="213" t="s">
        <v>227</v>
      </c>
      <c r="AU331" s="213" t="s">
        <v>81</v>
      </c>
      <c r="AV331" s="13" t="s">
        <v>81</v>
      </c>
      <c r="AW331" s="13" t="s">
        <v>36</v>
      </c>
      <c r="AX331" s="13" t="s">
        <v>73</v>
      </c>
      <c r="AY331" s="213" t="s">
        <v>133</v>
      </c>
    </row>
    <row r="332" s="14" customFormat="1">
      <c r="B332" s="219"/>
      <c r="D332" s="200" t="s">
        <v>227</v>
      </c>
      <c r="E332" s="220" t="s">
        <v>5</v>
      </c>
      <c r="F332" s="221" t="s">
        <v>230</v>
      </c>
      <c r="H332" s="222">
        <v>375</v>
      </c>
      <c r="L332" s="219"/>
      <c r="M332" s="223"/>
      <c r="N332" s="224"/>
      <c r="O332" s="224"/>
      <c r="P332" s="224"/>
      <c r="Q332" s="224"/>
      <c r="R332" s="224"/>
      <c r="S332" s="224"/>
      <c r="T332" s="225"/>
      <c r="AT332" s="220" t="s">
        <v>227</v>
      </c>
      <c r="AU332" s="220" t="s">
        <v>81</v>
      </c>
      <c r="AV332" s="14" t="s">
        <v>132</v>
      </c>
      <c r="AW332" s="14" t="s">
        <v>36</v>
      </c>
      <c r="AX332" s="14" t="s">
        <v>79</v>
      </c>
      <c r="AY332" s="220" t="s">
        <v>133</v>
      </c>
    </row>
    <row r="333" s="1" customFormat="1" ht="16.5" customHeight="1">
      <c r="B333" s="188"/>
      <c r="C333" s="189" t="s">
        <v>502</v>
      </c>
      <c r="D333" s="189" t="s">
        <v>135</v>
      </c>
      <c r="E333" s="190" t="s">
        <v>497</v>
      </c>
      <c r="F333" s="191" t="s">
        <v>498</v>
      </c>
      <c r="G333" s="192" t="s">
        <v>223</v>
      </c>
      <c r="H333" s="193">
        <v>375</v>
      </c>
      <c r="I333" s="194">
        <v>140</v>
      </c>
      <c r="J333" s="194">
        <f>ROUND(I333*H333,2)</f>
        <v>52500</v>
      </c>
      <c r="K333" s="191" t="s">
        <v>224</v>
      </c>
      <c r="L333" s="42"/>
      <c r="M333" s="195" t="s">
        <v>5</v>
      </c>
      <c r="N333" s="196" t="s">
        <v>44</v>
      </c>
      <c r="O333" s="197">
        <v>0.029000000000000001</v>
      </c>
      <c r="P333" s="197">
        <f>O333*H333</f>
        <v>10.875</v>
      </c>
      <c r="Q333" s="197">
        <v>0.378</v>
      </c>
      <c r="R333" s="197">
        <f>Q333*H333</f>
        <v>141.75</v>
      </c>
      <c r="S333" s="197">
        <v>0</v>
      </c>
      <c r="T333" s="198">
        <f>S333*H333</f>
        <v>0</v>
      </c>
      <c r="AR333" s="26" t="s">
        <v>132</v>
      </c>
      <c r="AT333" s="26" t="s">
        <v>135</v>
      </c>
      <c r="AU333" s="26" t="s">
        <v>81</v>
      </c>
      <c r="AY333" s="26" t="s">
        <v>133</v>
      </c>
      <c r="BE333" s="199">
        <f>IF(N333="základní",J333,0)</f>
        <v>52500</v>
      </c>
      <c r="BF333" s="199">
        <f>IF(N333="snížená",J333,0)</f>
        <v>0</v>
      </c>
      <c r="BG333" s="199">
        <f>IF(N333="zákl. přenesená",J333,0)</f>
        <v>0</v>
      </c>
      <c r="BH333" s="199">
        <f>IF(N333="sníž. přenesená",J333,0)</f>
        <v>0</v>
      </c>
      <c r="BI333" s="199">
        <f>IF(N333="nulová",J333,0)</f>
        <v>0</v>
      </c>
      <c r="BJ333" s="26" t="s">
        <v>79</v>
      </c>
      <c r="BK333" s="199">
        <f>ROUND(I333*H333,2)</f>
        <v>52500</v>
      </c>
      <c r="BL333" s="26" t="s">
        <v>132</v>
      </c>
      <c r="BM333" s="26" t="s">
        <v>503</v>
      </c>
    </row>
    <row r="334" s="1" customFormat="1">
      <c r="B334" s="42"/>
      <c r="D334" s="200" t="s">
        <v>140</v>
      </c>
      <c r="F334" s="201" t="s">
        <v>500</v>
      </c>
      <c r="L334" s="42"/>
      <c r="M334" s="202"/>
      <c r="N334" s="43"/>
      <c r="O334" s="43"/>
      <c r="P334" s="43"/>
      <c r="Q334" s="43"/>
      <c r="R334" s="43"/>
      <c r="S334" s="43"/>
      <c r="T334" s="81"/>
      <c r="AT334" s="26" t="s">
        <v>140</v>
      </c>
      <c r="AU334" s="26" t="s">
        <v>81</v>
      </c>
    </row>
    <row r="335" s="1" customFormat="1" ht="16.5" customHeight="1">
      <c r="B335" s="188"/>
      <c r="C335" s="189" t="s">
        <v>504</v>
      </c>
      <c r="D335" s="189" t="s">
        <v>135</v>
      </c>
      <c r="E335" s="190" t="s">
        <v>505</v>
      </c>
      <c r="F335" s="191" t="s">
        <v>506</v>
      </c>
      <c r="G335" s="192" t="s">
        <v>223</v>
      </c>
      <c r="H335" s="193">
        <v>375</v>
      </c>
      <c r="I335" s="194">
        <v>302</v>
      </c>
      <c r="J335" s="194">
        <f>ROUND(I335*H335,2)</f>
        <v>113250</v>
      </c>
      <c r="K335" s="191" t="s">
        <v>224</v>
      </c>
      <c r="L335" s="42"/>
      <c r="M335" s="195" t="s">
        <v>5</v>
      </c>
      <c r="N335" s="196" t="s">
        <v>44</v>
      </c>
      <c r="O335" s="197">
        <v>0.035000000000000003</v>
      </c>
      <c r="P335" s="197">
        <f>O335*H335</f>
        <v>13.125000000000002</v>
      </c>
      <c r="Q335" s="197">
        <v>0.49586999999999998</v>
      </c>
      <c r="R335" s="197">
        <f>Q335*H335</f>
        <v>185.95124999999999</v>
      </c>
      <c r="S335" s="197">
        <v>0</v>
      </c>
      <c r="T335" s="198">
        <f>S335*H335</f>
        <v>0</v>
      </c>
      <c r="AR335" s="26" t="s">
        <v>132</v>
      </c>
      <c r="AT335" s="26" t="s">
        <v>135</v>
      </c>
      <c r="AU335" s="26" t="s">
        <v>81</v>
      </c>
      <c r="AY335" s="26" t="s">
        <v>133</v>
      </c>
      <c r="BE335" s="199">
        <f>IF(N335="základní",J335,0)</f>
        <v>113250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26" t="s">
        <v>79</v>
      </c>
      <c r="BK335" s="199">
        <f>ROUND(I335*H335,2)</f>
        <v>113250</v>
      </c>
      <c r="BL335" s="26" t="s">
        <v>132</v>
      </c>
      <c r="BM335" s="26" t="s">
        <v>507</v>
      </c>
    </row>
    <row r="336" s="1" customFormat="1">
      <c r="B336" s="42"/>
      <c r="D336" s="200" t="s">
        <v>140</v>
      </c>
      <c r="F336" s="201" t="s">
        <v>508</v>
      </c>
      <c r="L336" s="42"/>
      <c r="M336" s="202"/>
      <c r="N336" s="43"/>
      <c r="O336" s="43"/>
      <c r="P336" s="43"/>
      <c r="Q336" s="43"/>
      <c r="R336" s="43"/>
      <c r="S336" s="43"/>
      <c r="T336" s="81"/>
      <c r="AT336" s="26" t="s">
        <v>140</v>
      </c>
      <c r="AU336" s="26" t="s">
        <v>81</v>
      </c>
    </row>
    <row r="337" s="1" customFormat="1" ht="25.5" customHeight="1">
      <c r="B337" s="188"/>
      <c r="C337" s="189" t="s">
        <v>509</v>
      </c>
      <c r="D337" s="189" t="s">
        <v>135</v>
      </c>
      <c r="E337" s="190" t="s">
        <v>510</v>
      </c>
      <c r="F337" s="191" t="s">
        <v>511</v>
      </c>
      <c r="G337" s="192" t="s">
        <v>223</v>
      </c>
      <c r="H337" s="193">
        <v>375</v>
      </c>
      <c r="I337" s="194">
        <v>311</v>
      </c>
      <c r="J337" s="194">
        <f>ROUND(I337*H337,2)</f>
        <v>116625</v>
      </c>
      <c r="K337" s="191" t="s">
        <v>224</v>
      </c>
      <c r="L337" s="42"/>
      <c r="M337" s="195" t="s">
        <v>5</v>
      </c>
      <c r="N337" s="196" t="s">
        <v>44</v>
      </c>
      <c r="O337" s="197">
        <v>0.025000000000000001</v>
      </c>
      <c r="P337" s="197">
        <f>O337*H337</f>
        <v>9.375</v>
      </c>
      <c r="Q337" s="197">
        <v>0.18462999999999999</v>
      </c>
      <c r="R337" s="197">
        <f>Q337*H337</f>
        <v>69.236249999999998</v>
      </c>
      <c r="S337" s="197">
        <v>0</v>
      </c>
      <c r="T337" s="198">
        <f>S337*H337</f>
        <v>0</v>
      </c>
      <c r="AR337" s="26" t="s">
        <v>132</v>
      </c>
      <c r="AT337" s="26" t="s">
        <v>135</v>
      </c>
      <c r="AU337" s="26" t="s">
        <v>81</v>
      </c>
      <c r="AY337" s="26" t="s">
        <v>133</v>
      </c>
      <c r="BE337" s="199">
        <f>IF(N337="základní",J337,0)</f>
        <v>116625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26" t="s">
        <v>79</v>
      </c>
      <c r="BK337" s="199">
        <f>ROUND(I337*H337,2)</f>
        <v>116625</v>
      </c>
      <c r="BL337" s="26" t="s">
        <v>132</v>
      </c>
      <c r="BM337" s="26" t="s">
        <v>512</v>
      </c>
    </row>
    <row r="338" s="1" customFormat="1">
      <c r="B338" s="42"/>
      <c r="D338" s="200" t="s">
        <v>140</v>
      </c>
      <c r="F338" s="201" t="s">
        <v>513</v>
      </c>
      <c r="L338" s="42"/>
      <c r="M338" s="202"/>
      <c r="N338" s="43"/>
      <c r="O338" s="43"/>
      <c r="P338" s="43"/>
      <c r="Q338" s="43"/>
      <c r="R338" s="43"/>
      <c r="S338" s="43"/>
      <c r="T338" s="81"/>
      <c r="AT338" s="26" t="s">
        <v>140</v>
      </c>
      <c r="AU338" s="26" t="s">
        <v>81</v>
      </c>
    </row>
    <row r="339" s="1" customFormat="1" ht="16.5" customHeight="1">
      <c r="B339" s="188"/>
      <c r="C339" s="189" t="s">
        <v>514</v>
      </c>
      <c r="D339" s="189" t="s">
        <v>135</v>
      </c>
      <c r="E339" s="190" t="s">
        <v>515</v>
      </c>
      <c r="F339" s="191" t="s">
        <v>516</v>
      </c>
      <c r="G339" s="192" t="s">
        <v>223</v>
      </c>
      <c r="H339" s="193">
        <v>375</v>
      </c>
      <c r="I339" s="194">
        <v>16.5</v>
      </c>
      <c r="J339" s="194">
        <f>ROUND(I339*H339,2)</f>
        <v>6187.5</v>
      </c>
      <c r="K339" s="191" t="s">
        <v>224</v>
      </c>
      <c r="L339" s="42"/>
      <c r="M339" s="195" t="s">
        <v>5</v>
      </c>
      <c r="N339" s="196" t="s">
        <v>44</v>
      </c>
      <c r="O339" s="197">
        <v>0.0040000000000000001</v>
      </c>
      <c r="P339" s="197">
        <f>O339*H339</f>
        <v>1.5</v>
      </c>
      <c r="Q339" s="197">
        <v>0.0060099999999999997</v>
      </c>
      <c r="R339" s="197">
        <f>Q339*H339</f>
        <v>2.2537499999999997</v>
      </c>
      <c r="S339" s="197">
        <v>0</v>
      </c>
      <c r="T339" s="198">
        <f>S339*H339</f>
        <v>0</v>
      </c>
      <c r="AR339" s="26" t="s">
        <v>132</v>
      </c>
      <c r="AT339" s="26" t="s">
        <v>135</v>
      </c>
      <c r="AU339" s="26" t="s">
        <v>81</v>
      </c>
      <c r="AY339" s="26" t="s">
        <v>133</v>
      </c>
      <c r="BE339" s="199">
        <f>IF(N339="základní",J339,0)</f>
        <v>6187.5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26" t="s">
        <v>79</v>
      </c>
      <c r="BK339" s="199">
        <f>ROUND(I339*H339,2)</f>
        <v>6187.5</v>
      </c>
      <c r="BL339" s="26" t="s">
        <v>132</v>
      </c>
      <c r="BM339" s="26" t="s">
        <v>517</v>
      </c>
    </row>
    <row r="340" s="1" customFormat="1">
      <c r="B340" s="42"/>
      <c r="D340" s="200" t="s">
        <v>140</v>
      </c>
      <c r="F340" s="201" t="s">
        <v>518</v>
      </c>
      <c r="L340" s="42"/>
      <c r="M340" s="202"/>
      <c r="N340" s="43"/>
      <c r="O340" s="43"/>
      <c r="P340" s="43"/>
      <c r="Q340" s="43"/>
      <c r="R340" s="43"/>
      <c r="S340" s="43"/>
      <c r="T340" s="81"/>
      <c r="AT340" s="26" t="s">
        <v>140</v>
      </c>
      <c r="AU340" s="26" t="s">
        <v>81</v>
      </c>
    </row>
    <row r="341" s="1" customFormat="1" ht="16.5" customHeight="1">
      <c r="B341" s="188"/>
      <c r="C341" s="189" t="s">
        <v>519</v>
      </c>
      <c r="D341" s="189" t="s">
        <v>135</v>
      </c>
      <c r="E341" s="190" t="s">
        <v>520</v>
      </c>
      <c r="F341" s="191" t="s">
        <v>521</v>
      </c>
      <c r="G341" s="192" t="s">
        <v>223</v>
      </c>
      <c r="H341" s="193">
        <v>375</v>
      </c>
      <c r="I341" s="194">
        <v>3.1699999999999999</v>
      </c>
      <c r="J341" s="194">
        <f>ROUND(I341*H341,2)</f>
        <v>1188.75</v>
      </c>
      <c r="K341" s="191" t="s">
        <v>224</v>
      </c>
      <c r="L341" s="42"/>
      <c r="M341" s="195" t="s">
        <v>5</v>
      </c>
      <c r="N341" s="196" t="s">
        <v>44</v>
      </c>
      <c r="O341" s="197">
        <v>0.002</v>
      </c>
      <c r="P341" s="197">
        <f>O341*H341</f>
        <v>0.75</v>
      </c>
      <c r="Q341" s="197">
        <v>0.00021000000000000001</v>
      </c>
      <c r="R341" s="197">
        <f>Q341*H341</f>
        <v>0.078750000000000001</v>
      </c>
      <c r="S341" s="197">
        <v>0</v>
      </c>
      <c r="T341" s="198">
        <f>S341*H341</f>
        <v>0</v>
      </c>
      <c r="AR341" s="26" t="s">
        <v>132</v>
      </c>
      <c r="AT341" s="26" t="s">
        <v>135</v>
      </c>
      <c r="AU341" s="26" t="s">
        <v>81</v>
      </c>
      <c r="AY341" s="26" t="s">
        <v>133</v>
      </c>
      <c r="BE341" s="199">
        <f>IF(N341="základní",J341,0)</f>
        <v>1188.75</v>
      </c>
      <c r="BF341" s="199">
        <f>IF(N341="snížená",J341,0)</f>
        <v>0</v>
      </c>
      <c r="BG341" s="199">
        <f>IF(N341="zákl. přenesená",J341,0)</f>
        <v>0</v>
      </c>
      <c r="BH341" s="199">
        <f>IF(N341="sníž. přenesená",J341,0)</f>
        <v>0</v>
      </c>
      <c r="BI341" s="199">
        <f>IF(N341="nulová",J341,0)</f>
        <v>0</v>
      </c>
      <c r="BJ341" s="26" t="s">
        <v>79</v>
      </c>
      <c r="BK341" s="199">
        <f>ROUND(I341*H341,2)</f>
        <v>1188.75</v>
      </c>
      <c r="BL341" s="26" t="s">
        <v>132</v>
      </c>
      <c r="BM341" s="26" t="s">
        <v>522</v>
      </c>
    </row>
    <row r="342" s="1" customFormat="1">
      <c r="B342" s="42"/>
      <c r="D342" s="200" t="s">
        <v>140</v>
      </c>
      <c r="F342" s="201" t="s">
        <v>523</v>
      </c>
      <c r="L342" s="42"/>
      <c r="M342" s="202"/>
      <c r="N342" s="43"/>
      <c r="O342" s="43"/>
      <c r="P342" s="43"/>
      <c r="Q342" s="43"/>
      <c r="R342" s="43"/>
      <c r="S342" s="43"/>
      <c r="T342" s="81"/>
      <c r="AT342" s="26" t="s">
        <v>140</v>
      </c>
      <c r="AU342" s="26" t="s">
        <v>81</v>
      </c>
    </row>
    <row r="343" s="1" customFormat="1" ht="16.5" customHeight="1">
      <c r="B343" s="188"/>
      <c r="C343" s="189" t="s">
        <v>524</v>
      </c>
      <c r="D343" s="189" t="s">
        <v>135</v>
      </c>
      <c r="E343" s="190" t="s">
        <v>525</v>
      </c>
      <c r="F343" s="191" t="s">
        <v>526</v>
      </c>
      <c r="G343" s="192" t="s">
        <v>223</v>
      </c>
      <c r="H343" s="193">
        <v>375</v>
      </c>
      <c r="I343" s="194">
        <v>6.8700000000000001</v>
      </c>
      <c r="J343" s="194">
        <f>ROUND(I343*H343,2)</f>
        <v>2576.25</v>
      </c>
      <c r="K343" s="191" t="s">
        <v>224</v>
      </c>
      <c r="L343" s="42"/>
      <c r="M343" s="195" t="s">
        <v>5</v>
      </c>
      <c r="N343" s="196" t="s">
        <v>44</v>
      </c>
      <c r="O343" s="197">
        <v>0.002</v>
      </c>
      <c r="P343" s="197">
        <f>O343*H343</f>
        <v>0.75</v>
      </c>
      <c r="Q343" s="197">
        <v>0.00051000000000000004</v>
      </c>
      <c r="R343" s="197">
        <f>Q343*H343</f>
        <v>0.19125</v>
      </c>
      <c r="S343" s="197">
        <v>0</v>
      </c>
      <c r="T343" s="198">
        <f>S343*H343</f>
        <v>0</v>
      </c>
      <c r="AR343" s="26" t="s">
        <v>132</v>
      </c>
      <c r="AT343" s="26" t="s">
        <v>135</v>
      </c>
      <c r="AU343" s="26" t="s">
        <v>81</v>
      </c>
      <c r="AY343" s="26" t="s">
        <v>133</v>
      </c>
      <c r="BE343" s="199">
        <f>IF(N343="základní",J343,0)</f>
        <v>2576.25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26" t="s">
        <v>79</v>
      </c>
      <c r="BK343" s="199">
        <f>ROUND(I343*H343,2)</f>
        <v>2576.25</v>
      </c>
      <c r="BL343" s="26" t="s">
        <v>132</v>
      </c>
      <c r="BM343" s="26" t="s">
        <v>527</v>
      </c>
    </row>
    <row r="344" s="1" customFormat="1">
      <c r="B344" s="42"/>
      <c r="D344" s="200" t="s">
        <v>140</v>
      </c>
      <c r="F344" s="201" t="s">
        <v>528</v>
      </c>
      <c r="L344" s="42"/>
      <c r="M344" s="202"/>
      <c r="N344" s="43"/>
      <c r="O344" s="43"/>
      <c r="P344" s="43"/>
      <c r="Q344" s="43"/>
      <c r="R344" s="43"/>
      <c r="S344" s="43"/>
      <c r="T344" s="81"/>
      <c r="AT344" s="26" t="s">
        <v>140</v>
      </c>
      <c r="AU344" s="26" t="s">
        <v>81</v>
      </c>
    </row>
    <row r="345" s="1" customFormat="1" ht="25.5" customHeight="1">
      <c r="B345" s="188"/>
      <c r="C345" s="189" t="s">
        <v>529</v>
      </c>
      <c r="D345" s="189" t="s">
        <v>135</v>
      </c>
      <c r="E345" s="190" t="s">
        <v>530</v>
      </c>
      <c r="F345" s="191" t="s">
        <v>531</v>
      </c>
      <c r="G345" s="192" t="s">
        <v>223</v>
      </c>
      <c r="H345" s="193">
        <v>375</v>
      </c>
      <c r="I345" s="194">
        <v>233</v>
      </c>
      <c r="J345" s="194">
        <f>ROUND(I345*H345,2)</f>
        <v>87375</v>
      </c>
      <c r="K345" s="191" t="s">
        <v>224</v>
      </c>
      <c r="L345" s="42"/>
      <c r="M345" s="195" t="s">
        <v>5</v>
      </c>
      <c r="N345" s="196" t="s">
        <v>44</v>
      </c>
      <c r="O345" s="197">
        <v>0.012999999999999999</v>
      </c>
      <c r="P345" s="197">
        <f>O345*H345</f>
        <v>4.875</v>
      </c>
      <c r="Q345" s="197">
        <v>0.10373</v>
      </c>
      <c r="R345" s="197">
        <f>Q345*H345</f>
        <v>38.89875</v>
      </c>
      <c r="S345" s="197">
        <v>0</v>
      </c>
      <c r="T345" s="198">
        <f>S345*H345</f>
        <v>0</v>
      </c>
      <c r="AR345" s="26" t="s">
        <v>132</v>
      </c>
      <c r="AT345" s="26" t="s">
        <v>135</v>
      </c>
      <c r="AU345" s="26" t="s">
        <v>81</v>
      </c>
      <c r="AY345" s="26" t="s">
        <v>133</v>
      </c>
      <c r="BE345" s="199">
        <f>IF(N345="základní",J345,0)</f>
        <v>87375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26" t="s">
        <v>79</v>
      </c>
      <c r="BK345" s="199">
        <f>ROUND(I345*H345,2)</f>
        <v>87375</v>
      </c>
      <c r="BL345" s="26" t="s">
        <v>132</v>
      </c>
      <c r="BM345" s="26" t="s">
        <v>532</v>
      </c>
    </row>
    <row r="346" s="1" customFormat="1">
      <c r="B346" s="42"/>
      <c r="D346" s="200" t="s">
        <v>140</v>
      </c>
      <c r="F346" s="201" t="s">
        <v>533</v>
      </c>
      <c r="L346" s="42"/>
      <c r="M346" s="202"/>
      <c r="N346" s="43"/>
      <c r="O346" s="43"/>
      <c r="P346" s="43"/>
      <c r="Q346" s="43"/>
      <c r="R346" s="43"/>
      <c r="S346" s="43"/>
      <c r="T346" s="81"/>
      <c r="AT346" s="26" t="s">
        <v>140</v>
      </c>
      <c r="AU346" s="26" t="s">
        <v>81</v>
      </c>
    </row>
    <row r="347" s="11" customFormat="1" ht="29.88" customHeight="1">
      <c r="B347" s="176"/>
      <c r="D347" s="177" t="s">
        <v>72</v>
      </c>
      <c r="E347" s="186" t="s">
        <v>160</v>
      </c>
      <c r="F347" s="186" t="s">
        <v>534</v>
      </c>
      <c r="J347" s="187">
        <f>BK347</f>
        <v>29510</v>
      </c>
      <c r="L347" s="176"/>
      <c r="M347" s="180"/>
      <c r="N347" s="181"/>
      <c r="O347" s="181"/>
      <c r="P347" s="182">
        <f>SUM(P348:P358)</f>
        <v>54.5</v>
      </c>
      <c r="Q347" s="181"/>
      <c r="R347" s="182">
        <f>SUM(R348:R358)</f>
        <v>3.4649999999999999</v>
      </c>
      <c r="S347" s="181"/>
      <c r="T347" s="183">
        <f>SUM(T348:T358)</f>
        <v>0</v>
      </c>
      <c r="AR347" s="177" t="s">
        <v>79</v>
      </c>
      <c r="AT347" s="184" t="s">
        <v>72</v>
      </c>
      <c r="AU347" s="184" t="s">
        <v>79</v>
      </c>
      <c r="AY347" s="177" t="s">
        <v>133</v>
      </c>
      <c r="BK347" s="185">
        <f>SUM(BK348:BK358)</f>
        <v>29510</v>
      </c>
    </row>
    <row r="348" s="1" customFormat="1" ht="16.5" customHeight="1">
      <c r="B348" s="188"/>
      <c r="C348" s="189" t="s">
        <v>535</v>
      </c>
      <c r="D348" s="189" t="s">
        <v>135</v>
      </c>
      <c r="E348" s="190" t="s">
        <v>536</v>
      </c>
      <c r="F348" s="191" t="s">
        <v>537</v>
      </c>
      <c r="G348" s="192" t="s">
        <v>223</v>
      </c>
      <c r="H348" s="193">
        <v>50</v>
      </c>
      <c r="I348" s="194">
        <v>252</v>
      </c>
      <c r="J348" s="194">
        <f>ROUND(I348*H348,2)</f>
        <v>12600</v>
      </c>
      <c r="K348" s="191" t="s">
        <v>224</v>
      </c>
      <c r="L348" s="42"/>
      <c r="M348" s="195" t="s">
        <v>5</v>
      </c>
      <c r="N348" s="196" t="s">
        <v>44</v>
      </c>
      <c r="O348" s="197">
        <v>0.51000000000000001</v>
      </c>
      <c r="P348" s="197">
        <f>O348*H348</f>
        <v>25.5</v>
      </c>
      <c r="Q348" s="197">
        <v>0.027300000000000001</v>
      </c>
      <c r="R348" s="197">
        <f>Q348*H348</f>
        <v>1.365</v>
      </c>
      <c r="S348" s="197">
        <v>0</v>
      </c>
      <c r="T348" s="198">
        <f>S348*H348</f>
        <v>0</v>
      </c>
      <c r="AR348" s="26" t="s">
        <v>132</v>
      </c>
      <c r="AT348" s="26" t="s">
        <v>135</v>
      </c>
      <c r="AU348" s="26" t="s">
        <v>81</v>
      </c>
      <c r="AY348" s="26" t="s">
        <v>133</v>
      </c>
      <c r="BE348" s="199">
        <f>IF(N348="základní",J348,0)</f>
        <v>12600</v>
      </c>
      <c r="BF348" s="199">
        <f>IF(N348="snížená",J348,0)</f>
        <v>0</v>
      </c>
      <c r="BG348" s="199">
        <f>IF(N348="zákl. přenesená",J348,0)</f>
        <v>0</v>
      </c>
      <c r="BH348" s="199">
        <f>IF(N348="sníž. přenesená",J348,0)</f>
        <v>0</v>
      </c>
      <c r="BI348" s="199">
        <f>IF(N348="nulová",J348,0)</f>
        <v>0</v>
      </c>
      <c r="BJ348" s="26" t="s">
        <v>79</v>
      </c>
      <c r="BK348" s="199">
        <f>ROUND(I348*H348,2)</f>
        <v>12600</v>
      </c>
      <c r="BL348" s="26" t="s">
        <v>132</v>
      </c>
      <c r="BM348" s="26" t="s">
        <v>538</v>
      </c>
    </row>
    <row r="349" s="1" customFormat="1">
      <c r="B349" s="42"/>
      <c r="D349" s="200" t="s">
        <v>140</v>
      </c>
      <c r="F349" s="201" t="s">
        <v>539</v>
      </c>
      <c r="L349" s="42"/>
      <c r="M349" s="202"/>
      <c r="N349" s="43"/>
      <c r="O349" s="43"/>
      <c r="P349" s="43"/>
      <c r="Q349" s="43"/>
      <c r="R349" s="43"/>
      <c r="S349" s="43"/>
      <c r="T349" s="81"/>
      <c r="AT349" s="26" t="s">
        <v>140</v>
      </c>
      <c r="AU349" s="26" t="s">
        <v>81</v>
      </c>
    </row>
    <row r="350" s="1" customFormat="1" ht="25.5" customHeight="1">
      <c r="B350" s="188"/>
      <c r="C350" s="189" t="s">
        <v>540</v>
      </c>
      <c r="D350" s="189" t="s">
        <v>135</v>
      </c>
      <c r="E350" s="190" t="s">
        <v>541</v>
      </c>
      <c r="F350" s="191" t="s">
        <v>542</v>
      </c>
      <c r="G350" s="192" t="s">
        <v>223</v>
      </c>
      <c r="H350" s="193">
        <v>200</v>
      </c>
      <c r="I350" s="194">
        <v>72.599999999999994</v>
      </c>
      <c r="J350" s="194">
        <f>ROUND(I350*H350,2)</f>
        <v>14520</v>
      </c>
      <c r="K350" s="191" t="s">
        <v>224</v>
      </c>
      <c r="L350" s="42"/>
      <c r="M350" s="195" t="s">
        <v>5</v>
      </c>
      <c r="N350" s="196" t="s">
        <v>44</v>
      </c>
      <c r="O350" s="197">
        <v>0.11</v>
      </c>
      <c r="P350" s="197">
        <f>O350*H350</f>
        <v>22</v>
      </c>
      <c r="Q350" s="197">
        <v>0.010500000000000001</v>
      </c>
      <c r="R350" s="197">
        <f>Q350*H350</f>
        <v>2.1000000000000001</v>
      </c>
      <c r="S350" s="197">
        <v>0</v>
      </c>
      <c r="T350" s="198">
        <f>S350*H350</f>
        <v>0</v>
      </c>
      <c r="AR350" s="26" t="s">
        <v>132</v>
      </c>
      <c r="AT350" s="26" t="s">
        <v>135</v>
      </c>
      <c r="AU350" s="26" t="s">
        <v>81</v>
      </c>
      <c r="AY350" s="26" t="s">
        <v>133</v>
      </c>
      <c r="BE350" s="199">
        <f>IF(N350="základní",J350,0)</f>
        <v>14520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26" t="s">
        <v>79</v>
      </c>
      <c r="BK350" s="199">
        <f>ROUND(I350*H350,2)</f>
        <v>14520</v>
      </c>
      <c r="BL350" s="26" t="s">
        <v>132</v>
      </c>
      <c r="BM350" s="26" t="s">
        <v>543</v>
      </c>
    </row>
    <row r="351" s="1" customFormat="1">
      <c r="B351" s="42"/>
      <c r="D351" s="200" t="s">
        <v>140</v>
      </c>
      <c r="F351" s="201" t="s">
        <v>544</v>
      </c>
      <c r="L351" s="42"/>
      <c r="M351" s="202"/>
      <c r="N351" s="43"/>
      <c r="O351" s="43"/>
      <c r="P351" s="43"/>
      <c r="Q351" s="43"/>
      <c r="R351" s="43"/>
      <c r="S351" s="43"/>
      <c r="T351" s="81"/>
      <c r="AT351" s="26" t="s">
        <v>140</v>
      </c>
      <c r="AU351" s="26" t="s">
        <v>81</v>
      </c>
    </row>
    <row r="352" s="13" customFormat="1">
      <c r="B352" s="212"/>
      <c r="D352" s="200" t="s">
        <v>227</v>
      </c>
      <c r="E352" s="213" t="s">
        <v>5</v>
      </c>
      <c r="F352" s="214" t="s">
        <v>545</v>
      </c>
      <c r="H352" s="215">
        <v>200</v>
      </c>
      <c r="L352" s="212"/>
      <c r="M352" s="216"/>
      <c r="N352" s="217"/>
      <c r="O352" s="217"/>
      <c r="P352" s="217"/>
      <c r="Q352" s="217"/>
      <c r="R352" s="217"/>
      <c r="S352" s="217"/>
      <c r="T352" s="218"/>
      <c r="AT352" s="213" t="s">
        <v>227</v>
      </c>
      <c r="AU352" s="213" t="s">
        <v>81</v>
      </c>
      <c r="AV352" s="13" t="s">
        <v>81</v>
      </c>
      <c r="AW352" s="13" t="s">
        <v>36</v>
      </c>
      <c r="AX352" s="13" t="s">
        <v>73</v>
      </c>
      <c r="AY352" s="213" t="s">
        <v>133</v>
      </c>
    </row>
    <row r="353" s="14" customFormat="1">
      <c r="B353" s="219"/>
      <c r="D353" s="200" t="s">
        <v>227</v>
      </c>
      <c r="E353" s="220" t="s">
        <v>5</v>
      </c>
      <c r="F353" s="221" t="s">
        <v>230</v>
      </c>
      <c r="H353" s="222">
        <v>200</v>
      </c>
      <c r="L353" s="219"/>
      <c r="M353" s="223"/>
      <c r="N353" s="224"/>
      <c r="O353" s="224"/>
      <c r="P353" s="224"/>
      <c r="Q353" s="224"/>
      <c r="R353" s="224"/>
      <c r="S353" s="224"/>
      <c r="T353" s="225"/>
      <c r="AT353" s="220" t="s">
        <v>227</v>
      </c>
      <c r="AU353" s="220" t="s">
        <v>81</v>
      </c>
      <c r="AV353" s="14" t="s">
        <v>132</v>
      </c>
      <c r="AW353" s="14" t="s">
        <v>36</v>
      </c>
      <c r="AX353" s="14" t="s">
        <v>79</v>
      </c>
      <c r="AY353" s="220" t="s">
        <v>133</v>
      </c>
    </row>
    <row r="354" s="1" customFormat="1" ht="16.5" customHeight="1">
      <c r="B354" s="188"/>
      <c r="C354" s="189" t="s">
        <v>546</v>
      </c>
      <c r="D354" s="189" t="s">
        <v>135</v>
      </c>
      <c r="E354" s="190" t="s">
        <v>547</v>
      </c>
      <c r="F354" s="191" t="s">
        <v>548</v>
      </c>
      <c r="G354" s="192" t="s">
        <v>223</v>
      </c>
      <c r="H354" s="193">
        <v>50</v>
      </c>
      <c r="I354" s="194">
        <v>47.799999999999997</v>
      </c>
      <c r="J354" s="194">
        <f>ROUND(I354*H354,2)</f>
        <v>2390</v>
      </c>
      <c r="K354" s="191" t="s">
        <v>224</v>
      </c>
      <c r="L354" s="42"/>
      <c r="M354" s="195" t="s">
        <v>5</v>
      </c>
      <c r="N354" s="196" t="s">
        <v>44</v>
      </c>
      <c r="O354" s="197">
        <v>0.14000000000000001</v>
      </c>
      <c r="P354" s="197">
        <f>O354*H354</f>
        <v>7.0000000000000009</v>
      </c>
      <c r="Q354" s="197">
        <v>0</v>
      </c>
      <c r="R354" s="197">
        <f>Q354*H354</f>
        <v>0</v>
      </c>
      <c r="S354" s="197">
        <v>0</v>
      </c>
      <c r="T354" s="198">
        <f>S354*H354</f>
        <v>0</v>
      </c>
      <c r="AR354" s="26" t="s">
        <v>132</v>
      </c>
      <c r="AT354" s="26" t="s">
        <v>135</v>
      </c>
      <c r="AU354" s="26" t="s">
        <v>81</v>
      </c>
      <c r="AY354" s="26" t="s">
        <v>133</v>
      </c>
      <c r="BE354" s="199">
        <f>IF(N354="základní",J354,0)</f>
        <v>2390</v>
      </c>
      <c r="BF354" s="199">
        <f>IF(N354="snížená",J354,0)</f>
        <v>0</v>
      </c>
      <c r="BG354" s="199">
        <f>IF(N354="zákl. přenesená",J354,0)</f>
        <v>0</v>
      </c>
      <c r="BH354" s="199">
        <f>IF(N354="sníž. přenesená",J354,0)</f>
        <v>0</v>
      </c>
      <c r="BI354" s="199">
        <f>IF(N354="nulová",J354,0)</f>
        <v>0</v>
      </c>
      <c r="BJ354" s="26" t="s">
        <v>79</v>
      </c>
      <c r="BK354" s="199">
        <f>ROUND(I354*H354,2)</f>
        <v>2390</v>
      </c>
      <c r="BL354" s="26" t="s">
        <v>132</v>
      </c>
      <c r="BM354" s="26" t="s">
        <v>549</v>
      </c>
    </row>
    <row r="355" s="1" customFormat="1">
      <c r="B355" s="42"/>
      <c r="D355" s="200" t="s">
        <v>140</v>
      </c>
      <c r="F355" s="201" t="s">
        <v>550</v>
      </c>
      <c r="L355" s="42"/>
      <c r="M355" s="202"/>
      <c r="N355" s="43"/>
      <c r="O355" s="43"/>
      <c r="P355" s="43"/>
      <c r="Q355" s="43"/>
      <c r="R355" s="43"/>
      <c r="S355" s="43"/>
      <c r="T355" s="81"/>
      <c r="AT355" s="26" t="s">
        <v>140</v>
      </c>
      <c r="AU355" s="26" t="s">
        <v>81</v>
      </c>
    </row>
    <row r="356" s="12" customFormat="1">
      <c r="B356" s="206"/>
      <c r="D356" s="200" t="s">
        <v>227</v>
      </c>
      <c r="E356" s="207" t="s">
        <v>5</v>
      </c>
      <c r="F356" s="208" t="s">
        <v>551</v>
      </c>
      <c r="H356" s="207" t="s">
        <v>5</v>
      </c>
      <c r="L356" s="206"/>
      <c r="M356" s="209"/>
      <c r="N356" s="210"/>
      <c r="O356" s="210"/>
      <c r="P356" s="210"/>
      <c r="Q356" s="210"/>
      <c r="R356" s="210"/>
      <c r="S356" s="210"/>
      <c r="T356" s="211"/>
      <c r="AT356" s="207" t="s">
        <v>227</v>
      </c>
      <c r="AU356" s="207" t="s">
        <v>81</v>
      </c>
      <c r="AV356" s="12" t="s">
        <v>79</v>
      </c>
      <c r="AW356" s="12" t="s">
        <v>36</v>
      </c>
      <c r="AX356" s="12" t="s">
        <v>73</v>
      </c>
      <c r="AY356" s="207" t="s">
        <v>133</v>
      </c>
    </row>
    <row r="357" s="13" customFormat="1">
      <c r="B357" s="212"/>
      <c r="D357" s="200" t="s">
        <v>227</v>
      </c>
      <c r="E357" s="213" t="s">
        <v>5</v>
      </c>
      <c r="F357" s="214" t="s">
        <v>514</v>
      </c>
      <c r="H357" s="215">
        <v>50</v>
      </c>
      <c r="L357" s="212"/>
      <c r="M357" s="216"/>
      <c r="N357" s="217"/>
      <c r="O357" s="217"/>
      <c r="P357" s="217"/>
      <c r="Q357" s="217"/>
      <c r="R357" s="217"/>
      <c r="S357" s="217"/>
      <c r="T357" s="218"/>
      <c r="AT357" s="213" t="s">
        <v>227</v>
      </c>
      <c r="AU357" s="213" t="s">
        <v>81</v>
      </c>
      <c r="AV357" s="13" t="s">
        <v>81</v>
      </c>
      <c r="AW357" s="13" t="s">
        <v>36</v>
      </c>
      <c r="AX357" s="13" t="s">
        <v>73</v>
      </c>
      <c r="AY357" s="213" t="s">
        <v>133</v>
      </c>
    </row>
    <row r="358" s="14" customFormat="1">
      <c r="B358" s="219"/>
      <c r="D358" s="200" t="s">
        <v>227</v>
      </c>
      <c r="E358" s="220" t="s">
        <v>5</v>
      </c>
      <c r="F358" s="221" t="s">
        <v>230</v>
      </c>
      <c r="H358" s="222">
        <v>50</v>
      </c>
      <c r="L358" s="219"/>
      <c r="M358" s="223"/>
      <c r="N358" s="224"/>
      <c r="O358" s="224"/>
      <c r="P358" s="224"/>
      <c r="Q358" s="224"/>
      <c r="R358" s="224"/>
      <c r="S358" s="224"/>
      <c r="T358" s="225"/>
      <c r="AT358" s="220" t="s">
        <v>227</v>
      </c>
      <c r="AU358" s="220" t="s">
        <v>81</v>
      </c>
      <c r="AV358" s="14" t="s">
        <v>132</v>
      </c>
      <c r="AW358" s="14" t="s">
        <v>36</v>
      </c>
      <c r="AX358" s="14" t="s">
        <v>79</v>
      </c>
      <c r="AY358" s="220" t="s">
        <v>133</v>
      </c>
    </row>
    <row r="359" s="11" customFormat="1" ht="29.88" customHeight="1">
      <c r="B359" s="176"/>
      <c r="D359" s="177" t="s">
        <v>72</v>
      </c>
      <c r="E359" s="186" t="s">
        <v>170</v>
      </c>
      <c r="F359" s="186" t="s">
        <v>552</v>
      </c>
      <c r="J359" s="187">
        <f>BK359</f>
        <v>34524.5</v>
      </c>
      <c r="L359" s="176"/>
      <c r="M359" s="180"/>
      <c r="N359" s="181"/>
      <c r="O359" s="181"/>
      <c r="P359" s="182">
        <f>SUM(P360:P376)</f>
        <v>14.379999999999999</v>
      </c>
      <c r="Q359" s="181"/>
      <c r="R359" s="182">
        <f>SUM(R360:R376)</f>
        <v>0.54369000000000001</v>
      </c>
      <c r="S359" s="181"/>
      <c r="T359" s="183">
        <f>SUM(T360:T376)</f>
        <v>0</v>
      </c>
      <c r="AR359" s="177" t="s">
        <v>79</v>
      </c>
      <c r="AT359" s="184" t="s">
        <v>72</v>
      </c>
      <c r="AU359" s="184" t="s">
        <v>79</v>
      </c>
      <c r="AY359" s="177" t="s">
        <v>133</v>
      </c>
      <c r="BK359" s="185">
        <f>SUM(BK360:BK376)</f>
        <v>34524.5</v>
      </c>
    </row>
    <row r="360" s="1" customFormat="1" ht="16.5" customHeight="1">
      <c r="B360" s="188"/>
      <c r="C360" s="189" t="s">
        <v>553</v>
      </c>
      <c r="D360" s="189" t="s">
        <v>135</v>
      </c>
      <c r="E360" s="190" t="s">
        <v>554</v>
      </c>
      <c r="F360" s="191" t="s">
        <v>555</v>
      </c>
      <c r="G360" s="192" t="s">
        <v>356</v>
      </c>
      <c r="H360" s="193">
        <v>22</v>
      </c>
      <c r="I360" s="194">
        <v>418</v>
      </c>
      <c r="J360" s="194">
        <f>ROUND(I360*H360,2)</f>
        <v>9196</v>
      </c>
      <c r="K360" s="191" t="s">
        <v>224</v>
      </c>
      <c r="L360" s="42"/>
      <c r="M360" s="195" t="s">
        <v>5</v>
      </c>
      <c r="N360" s="196" t="s">
        <v>44</v>
      </c>
      <c r="O360" s="197">
        <v>0.29199999999999998</v>
      </c>
      <c r="P360" s="197">
        <f>O360*H360</f>
        <v>6.4239999999999995</v>
      </c>
      <c r="Q360" s="197">
        <v>0.0042700000000000004</v>
      </c>
      <c r="R360" s="197">
        <f>Q360*H360</f>
        <v>0.09394000000000001</v>
      </c>
      <c r="S360" s="197">
        <v>0</v>
      </c>
      <c r="T360" s="198">
        <f>S360*H360</f>
        <v>0</v>
      </c>
      <c r="AR360" s="26" t="s">
        <v>132</v>
      </c>
      <c r="AT360" s="26" t="s">
        <v>135</v>
      </c>
      <c r="AU360" s="26" t="s">
        <v>81</v>
      </c>
      <c r="AY360" s="26" t="s">
        <v>133</v>
      </c>
      <c r="BE360" s="199">
        <f>IF(N360="základní",J360,0)</f>
        <v>9196</v>
      </c>
      <c r="BF360" s="199">
        <f>IF(N360="snížená",J360,0)</f>
        <v>0</v>
      </c>
      <c r="BG360" s="199">
        <f>IF(N360="zákl. přenesená",J360,0)</f>
        <v>0</v>
      </c>
      <c r="BH360" s="199">
        <f>IF(N360="sníž. přenesená",J360,0)</f>
        <v>0</v>
      </c>
      <c r="BI360" s="199">
        <f>IF(N360="nulová",J360,0)</f>
        <v>0</v>
      </c>
      <c r="BJ360" s="26" t="s">
        <v>79</v>
      </c>
      <c r="BK360" s="199">
        <f>ROUND(I360*H360,2)</f>
        <v>9196</v>
      </c>
      <c r="BL360" s="26" t="s">
        <v>132</v>
      </c>
      <c r="BM360" s="26" t="s">
        <v>556</v>
      </c>
    </row>
    <row r="361" s="1" customFormat="1">
      <c r="B361" s="42"/>
      <c r="D361" s="200" t="s">
        <v>140</v>
      </c>
      <c r="F361" s="201" t="s">
        <v>557</v>
      </c>
      <c r="L361" s="42"/>
      <c r="M361" s="202"/>
      <c r="N361" s="43"/>
      <c r="O361" s="43"/>
      <c r="P361" s="43"/>
      <c r="Q361" s="43"/>
      <c r="R361" s="43"/>
      <c r="S361" s="43"/>
      <c r="T361" s="81"/>
      <c r="AT361" s="26" t="s">
        <v>140</v>
      </c>
      <c r="AU361" s="26" t="s">
        <v>81</v>
      </c>
    </row>
    <row r="362" s="1" customFormat="1" ht="25.5" customHeight="1">
      <c r="B362" s="188"/>
      <c r="C362" s="189" t="s">
        <v>558</v>
      </c>
      <c r="D362" s="189" t="s">
        <v>135</v>
      </c>
      <c r="E362" s="190" t="s">
        <v>559</v>
      </c>
      <c r="F362" s="191" t="s">
        <v>560</v>
      </c>
      <c r="G362" s="192" t="s">
        <v>219</v>
      </c>
      <c r="H362" s="193">
        <v>2</v>
      </c>
      <c r="I362" s="194">
        <v>178</v>
      </c>
      <c r="J362" s="194">
        <f>ROUND(I362*H362,2)</f>
        <v>356</v>
      </c>
      <c r="K362" s="191" t="s">
        <v>224</v>
      </c>
      <c r="L362" s="42"/>
      <c r="M362" s="195" t="s">
        <v>5</v>
      </c>
      <c r="N362" s="196" t="s">
        <v>44</v>
      </c>
      <c r="O362" s="197">
        <v>0.68300000000000005</v>
      </c>
      <c r="P362" s="197">
        <f>O362*H362</f>
        <v>1.3660000000000001</v>
      </c>
      <c r="Q362" s="197">
        <v>0</v>
      </c>
      <c r="R362" s="197">
        <f>Q362*H362</f>
        <v>0</v>
      </c>
      <c r="S362" s="197">
        <v>0</v>
      </c>
      <c r="T362" s="198">
        <f>S362*H362</f>
        <v>0</v>
      </c>
      <c r="AR362" s="26" t="s">
        <v>132</v>
      </c>
      <c r="AT362" s="26" t="s">
        <v>135</v>
      </c>
      <c r="AU362" s="26" t="s">
        <v>81</v>
      </c>
      <c r="AY362" s="26" t="s">
        <v>133</v>
      </c>
      <c r="BE362" s="199">
        <f>IF(N362="základní",J362,0)</f>
        <v>356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26" t="s">
        <v>79</v>
      </c>
      <c r="BK362" s="199">
        <f>ROUND(I362*H362,2)</f>
        <v>356</v>
      </c>
      <c r="BL362" s="26" t="s">
        <v>132</v>
      </c>
      <c r="BM362" s="26" t="s">
        <v>561</v>
      </c>
    </row>
    <row r="363" s="1" customFormat="1">
      <c r="B363" s="42"/>
      <c r="D363" s="200" t="s">
        <v>140</v>
      </c>
      <c r="F363" s="201" t="s">
        <v>562</v>
      </c>
      <c r="L363" s="42"/>
      <c r="M363" s="202"/>
      <c r="N363" s="43"/>
      <c r="O363" s="43"/>
      <c r="P363" s="43"/>
      <c r="Q363" s="43"/>
      <c r="R363" s="43"/>
      <c r="S363" s="43"/>
      <c r="T363" s="81"/>
      <c r="AT363" s="26" t="s">
        <v>140</v>
      </c>
      <c r="AU363" s="26" t="s">
        <v>81</v>
      </c>
    </row>
    <row r="364" s="12" customFormat="1">
      <c r="B364" s="206"/>
      <c r="D364" s="200" t="s">
        <v>227</v>
      </c>
      <c r="E364" s="207" t="s">
        <v>5</v>
      </c>
      <c r="F364" s="208" t="s">
        <v>563</v>
      </c>
      <c r="H364" s="207" t="s">
        <v>5</v>
      </c>
      <c r="L364" s="206"/>
      <c r="M364" s="209"/>
      <c r="N364" s="210"/>
      <c r="O364" s="210"/>
      <c r="P364" s="210"/>
      <c r="Q364" s="210"/>
      <c r="R364" s="210"/>
      <c r="S364" s="210"/>
      <c r="T364" s="211"/>
      <c r="AT364" s="207" t="s">
        <v>227</v>
      </c>
      <c r="AU364" s="207" t="s">
        <v>81</v>
      </c>
      <c r="AV364" s="12" t="s">
        <v>79</v>
      </c>
      <c r="AW364" s="12" t="s">
        <v>36</v>
      </c>
      <c r="AX364" s="12" t="s">
        <v>73</v>
      </c>
      <c r="AY364" s="207" t="s">
        <v>133</v>
      </c>
    </row>
    <row r="365" s="13" customFormat="1">
      <c r="B365" s="212"/>
      <c r="D365" s="200" t="s">
        <v>227</v>
      </c>
      <c r="E365" s="213" t="s">
        <v>5</v>
      </c>
      <c r="F365" s="214" t="s">
        <v>81</v>
      </c>
      <c r="H365" s="215">
        <v>2</v>
      </c>
      <c r="L365" s="212"/>
      <c r="M365" s="216"/>
      <c r="N365" s="217"/>
      <c r="O365" s="217"/>
      <c r="P365" s="217"/>
      <c r="Q365" s="217"/>
      <c r="R365" s="217"/>
      <c r="S365" s="217"/>
      <c r="T365" s="218"/>
      <c r="AT365" s="213" t="s">
        <v>227</v>
      </c>
      <c r="AU365" s="213" t="s">
        <v>81</v>
      </c>
      <c r="AV365" s="13" t="s">
        <v>81</v>
      </c>
      <c r="AW365" s="13" t="s">
        <v>36</v>
      </c>
      <c r="AX365" s="13" t="s">
        <v>73</v>
      </c>
      <c r="AY365" s="213" t="s">
        <v>133</v>
      </c>
    </row>
    <row r="366" s="14" customFormat="1">
      <c r="B366" s="219"/>
      <c r="D366" s="200" t="s">
        <v>227</v>
      </c>
      <c r="E366" s="220" t="s">
        <v>5</v>
      </c>
      <c r="F366" s="221" t="s">
        <v>230</v>
      </c>
      <c r="H366" s="222">
        <v>2</v>
      </c>
      <c r="L366" s="219"/>
      <c r="M366" s="223"/>
      <c r="N366" s="224"/>
      <c r="O366" s="224"/>
      <c r="P366" s="224"/>
      <c r="Q366" s="224"/>
      <c r="R366" s="224"/>
      <c r="S366" s="224"/>
      <c r="T366" s="225"/>
      <c r="AT366" s="220" t="s">
        <v>227</v>
      </c>
      <c r="AU366" s="220" t="s">
        <v>81</v>
      </c>
      <c r="AV366" s="14" t="s">
        <v>132</v>
      </c>
      <c r="AW366" s="14" t="s">
        <v>36</v>
      </c>
      <c r="AX366" s="14" t="s">
        <v>79</v>
      </c>
      <c r="AY366" s="220" t="s">
        <v>133</v>
      </c>
    </row>
    <row r="367" s="1" customFormat="1" ht="16.5" customHeight="1">
      <c r="B367" s="188"/>
      <c r="C367" s="226" t="s">
        <v>564</v>
      </c>
      <c r="D367" s="226" t="s">
        <v>311</v>
      </c>
      <c r="E367" s="227" t="s">
        <v>565</v>
      </c>
      <c r="F367" s="228" t="s">
        <v>566</v>
      </c>
      <c r="G367" s="229" t="s">
        <v>219</v>
      </c>
      <c r="H367" s="230">
        <v>2</v>
      </c>
      <c r="I367" s="231">
        <v>115</v>
      </c>
      <c r="J367" s="231">
        <f>ROUND(I367*H367,2)</f>
        <v>230</v>
      </c>
      <c r="K367" s="228" t="s">
        <v>224</v>
      </c>
      <c r="L367" s="232"/>
      <c r="M367" s="233" t="s">
        <v>5</v>
      </c>
      <c r="N367" s="234" t="s">
        <v>44</v>
      </c>
      <c r="O367" s="197">
        <v>0</v>
      </c>
      <c r="P367" s="197">
        <f>O367*H367</f>
        <v>0</v>
      </c>
      <c r="Q367" s="197">
        <v>0.00064999999999999997</v>
      </c>
      <c r="R367" s="197">
        <f>Q367*H367</f>
        <v>0.0012999999999999999</v>
      </c>
      <c r="S367" s="197">
        <v>0</v>
      </c>
      <c r="T367" s="198">
        <f>S367*H367</f>
        <v>0</v>
      </c>
      <c r="AR367" s="26" t="s">
        <v>170</v>
      </c>
      <c r="AT367" s="26" t="s">
        <v>311</v>
      </c>
      <c r="AU367" s="26" t="s">
        <v>81</v>
      </c>
      <c r="AY367" s="26" t="s">
        <v>133</v>
      </c>
      <c r="BE367" s="199">
        <f>IF(N367="základní",J367,0)</f>
        <v>230</v>
      </c>
      <c r="BF367" s="199">
        <f>IF(N367="snížená",J367,0)</f>
        <v>0</v>
      </c>
      <c r="BG367" s="199">
        <f>IF(N367="zákl. přenesená",J367,0)</f>
        <v>0</v>
      </c>
      <c r="BH367" s="199">
        <f>IF(N367="sníž. přenesená",J367,0)</f>
        <v>0</v>
      </c>
      <c r="BI367" s="199">
        <f>IF(N367="nulová",J367,0)</f>
        <v>0</v>
      </c>
      <c r="BJ367" s="26" t="s">
        <v>79</v>
      </c>
      <c r="BK367" s="199">
        <f>ROUND(I367*H367,2)</f>
        <v>230</v>
      </c>
      <c r="BL367" s="26" t="s">
        <v>132</v>
      </c>
      <c r="BM367" s="26" t="s">
        <v>567</v>
      </c>
    </row>
    <row r="368" s="1" customFormat="1">
      <c r="B368" s="42"/>
      <c r="D368" s="200" t="s">
        <v>140</v>
      </c>
      <c r="F368" s="201" t="s">
        <v>568</v>
      </c>
      <c r="L368" s="42"/>
      <c r="M368" s="202"/>
      <c r="N368" s="43"/>
      <c r="O368" s="43"/>
      <c r="P368" s="43"/>
      <c r="Q368" s="43"/>
      <c r="R368" s="43"/>
      <c r="S368" s="43"/>
      <c r="T368" s="81"/>
      <c r="AT368" s="26" t="s">
        <v>140</v>
      </c>
      <c r="AU368" s="26" t="s">
        <v>81</v>
      </c>
    </row>
    <row r="369" s="1" customFormat="1" ht="16.5" customHeight="1">
      <c r="B369" s="188"/>
      <c r="C369" s="189" t="s">
        <v>569</v>
      </c>
      <c r="D369" s="189" t="s">
        <v>135</v>
      </c>
      <c r="E369" s="190" t="s">
        <v>570</v>
      </c>
      <c r="F369" s="191" t="s">
        <v>571</v>
      </c>
      <c r="G369" s="192" t="s">
        <v>219</v>
      </c>
      <c r="H369" s="193">
        <v>5</v>
      </c>
      <c r="I369" s="194">
        <v>1110</v>
      </c>
      <c r="J369" s="194">
        <f>ROUND(I369*H369,2)</f>
        <v>5550</v>
      </c>
      <c r="K369" s="191" t="s">
        <v>224</v>
      </c>
      <c r="L369" s="42"/>
      <c r="M369" s="195" t="s">
        <v>5</v>
      </c>
      <c r="N369" s="196" t="s">
        <v>44</v>
      </c>
      <c r="O369" s="197">
        <v>0.5</v>
      </c>
      <c r="P369" s="197">
        <f>O369*H369</f>
        <v>2.5</v>
      </c>
      <c r="Q369" s="197">
        <v>0.064049999999999996</v>
      </c>
      <c r="R369" s="197">
        <f>Q369*H369</f>
        <v>0.32024999999999998</v>
      </c>
      <c r="S369" s="197">
        <v>0</v>
      </c>
      <c r="T369" s="198">
        <f>S369*H369</f>
        <v>0</v>
      </c>
      <c r="AR369" s="26" t="s">
        <v>132</v>
      </c>
      <c r="AT369" s="26" t="s">
        <v>135</v>
      </c>
      <c r="AU369" s="26" t="s">
        <v>81</v>
      </c>
      <c r="AY369" s="26" t="s">
        <v>133</v>
      </c>
      <c r="BE369" s="199">
        <f>IF(N369="základní",J369,0)</f>
        <v>5550</v>
      </c>
      <c r="BF369" s="199">
        <f>IF(N369="snížená",J369,0)</f>
        <v>0</v>
      </c>
      <c r="BG369" s="199">
        <f>IF(N369="zákl. přenesená",J369,0)</f>
        <v>0</v>
      </c>
      <c r="BH369" s="199">
        <f>IF(N369="sníž. přenesená",J369,0)</f>
        <v>0</v>
      </c>
      <c r="BI369" s="199">
        <f>IF(N369="nulová",J369,0)</f>
        <v>0</v>
      </c>
      <c r="BJ369" s="26" t="s">
        <v>79</v>
      </c>
      <c r="BK369" s="199">
        <f>ROUND(I369*H369,2)</f>
        <v>5550</v>
      </c>
      <c r="BL369" s="26" t="s">
        <v>132</v>
      </c>
      <c r="BM369" s="26" t="s">
        <v>572</v>
      </c>
    </row>
    <row r="370" s="1" customFormat="1">
      <c r="B370" s="42"/>
      <c r="D370" s="200" t="s">
        <v>140</v>
      </c>
      <c r="F370" s="201" t="s">
        <v>573</v>
      </c>
      <c r="L370" s="42"/>
      <c r="M370" s="202"/>
      <c r="N370" s="43"/>
      <c r="O370" s="43"/>
      <c r="P370" s="43"/>
      <c r="Q370" s="43"/>
      <c r="R370" s="43"/>
      <c r="S370" s="43"/>
      <c r="T370" s="81"/>
      <c r="AT370" s="26" t="s">
        <v>140</v>
      </c>
      <c r="AU370" s="26" t="s">
        <v>81</v>
      </c>
    </row>
    <row r="371" s="1" customFormat="1" ht="25.5" customHeight="1">
      <c r="B371" s="188"/>
      <c r="C371" s="189" t="s">
        <v>574</v>
      </c>
      <c r="D371" s="189" t="s">
        <v>135</v>
      </c>
      <c r="E371" s="190" t="s">
        <v>575</v>
      </c>
      <c r="F371" s="191" t="s">
        <v>576</v>
      </c>
      <c r="G371" s="192" t="s">
        <v>219</v>
      </c>
      <c r="H371" s="193">
        <v>5</v>
      </c>
      <c r="I371" s="194">
        <v>3210</v>
      </c>
      <c r="J371" s="194">
        <f>ROUND(I371*H371,2)</f>
        <v>16050</v>
      </c>
      <c r="K371" s="191" t="s">
        <v>224</v>
      </c>
      <c r="L371" s="42"/>
      <c r="M371" s="195" t="s">
        <v>5</v>
      </c>
      <c r="N371" s="196" t="s">
        <v>44</v>
      </c>
      <c r="O371" s="197">
        <v>0.43099999999999999</v>
      </c>
      <c r="P371" s="197">
        <f>O371*H371</f>
        <v>2.1549999999999998</v>
      </c>
      <c r="Q371" s="197">
        <v>0.023699999999999999</v>
      </c>
      <c r="R371" s="197">
        <f>Q371*H371</f>
        <v>0.11849999999999999</v>
      </c>
      <c r="S371" s="197">
        <v>0</v>
      </c>
      <c r="T371" s="198">
        <f>S371*H371</f>
        <v>0</v>
      </c>
      <c r="AR371" s="26" t="s">
        <v>132</v>
      </c>
      <c r="AT371" s="26" t="s">
        <v>135</v>
      </c>
      <c r="AU371" s="26" t="s">
        <v>81</v>
      </c>
      <c r="AY371" s="26" t="s">
        <v>133</v>
      </c>
      <c r="BE371" s="199">
        <f>IF(N371="základní",J371,0)</f>
        <v>16050</v>
      </c>
      <c r="BF371" s="199">
        <f>IF(N371="snížená",J371,0)</f>
        <v>0</v>
      </c>
      <c r="BG371" s="199">
        <f>IF(N371="zákl. přenesená",J371,0)</f>
        <v>0</v>
      </c>
      <c r="BH371" s="199">
        <f>IF(N371="sníž. přenesená",J371,0)</f>
        <v>0</v>
      </c>
      <c r="BI371" s="199">
        <f>IF(N371="nulová",J371,0)</f>
        <v>0</v>
      </c>
      <c r="BJ371" s="26" t="s">
        <v>79</v>
      </c>
      <c r="BK371" s="199">
        <f>ROUND(I371*H371,2)</f>
        <v>16050</v>
      </c>
      <c r="BL371" s="26" t="s">
        <v>132</v>
      </c>
      <c r="BM371" s="26" t="s">
        <v>577</v>
      </c>
    </row>
    <row r="372" s="1" customFormat="1">
      <c r="B372" s="42"/>
      <c r="D372" s="200" t="s">
        <v>140</v>
      </c>
      <c r="F372" s="201" t="s">
        <v>578</v>
      </c>
      <c r="L372" s="42"/>
      <c r="M372" s="202"/>
      <c r="N372" s="43"/>
      <c r="O372" s="43"/>
      <c r="P372" s="43"/>
      <c r="Q372" s="43"/>
      <c r="R372" s="43"/>
      <c r="S372" s="43"/>
      <c r="T372" s="81"/>
      <c r="AT372" s="26" t="s">
        <v>140</v>
      </c>
      <c r="AU372" s="26" t="s">
        <v>81</v>
      </c>
    </row>
    <row r="373" s="1" customFormat="1" ht="25.5" customHeight="1">
      <c r="B373" s="188"/>
      <c r="C373" s="189" t="s">
        <v>579</v>
      </c>
      <c r="D373" s="189" t="s">
        <v>135</v>
      </c>
      <c r="E373" s="190" t="s">
        <v>580</v>
      </c>
      <c r="F373" s="191" t="s">
        <v>581</v>
      </c>
      <c r="G373" s="192" t="s">
        <v>219</v>
      </c>
      <c r="H373" s="193">
        <v>5</v>
      </c>
      <c r="I373" s="194">
        <v>59.5</v>
      </c>
      <c r="J373" s="194">
        <f>ROUND(I373*H373,2)</f>
        <v>297.5</v>
      </c>
      <c r="K373" s="191" t="s">
        <v>224</v>
      </c>
      <c r="L373" s="42"/>
      <c r="M373" s="195" t="s">
        <v>5</v>
      </c>
      <c r="N373" s="196" t="s">
        <v>44</v>
      </c>
      <c r="O373" s="197">
        <v>0.22</v>
      </c>
      <c r="P373" s="197">
        <f>O373*H373</f>
        <v>1.1000000000000001</v>
      </c>
      <c r="Q373" s="197">
        <v>0</v>
      </c>
      <c r="R373" s="197">
        <f>Q373*H373</f>
        <v>0</v>
      </c>
      <c r="S373" s="197">
        <v>0</v>
      </c>
      <c r="T373" s="198">
        <f>S373*H373</f>
        <v>0</v>
      </c>
      <c r="AR373" s="26" t="s">
        <v>132</v>
      </c>
      <c r="AT373" s="26" t="s">
        <v>135</v>
      </c>
      <c r="AU373" s="26" t="s">
        <v>81</v>
      </c>
      <c r="AY373" s="26" t="s">
        <v>133</v>
      </c>
      <c r="BE373" s="199">
        <f>IF(N373="základní",J373,0)</f>
        <v>297.5</v>
      </c>
      <c r="BF373" s="199">
        <f>IF(N373="snížená",J373,0)</f>
        <v>0</v>
      </c>
      <c r="BG373" s="199">
        <f>IF(N373="zákl. přenesená",J373,0)</f>
        <v>0</v>
      </c>
      <c r="BH373" s="199">
        <f>IF(N373="sníž. přenesená",J373,0)</f>
        <v>0</v>
      </c>
      <c r="BI373" s="199">
        <f>IF(N373="nulová",J373,0)</f>
        <v>0</v>
      </c>
      <c r="BJ373" s="26" t="s">
        <v>79</v>
      </c>
      <c r="BK373" s="199">
        <f>ROUND(I373*H373,2)</f>
        <v>297.5</v>
      </c>
      <c r="BL373" s="26" t="s">
        <v>132</v>
      </c>
      <c r="BM373" s="26" t="s">
        <v>582</v>
      </c>
    </row>
    <row r="374" s="1" customFormat="1">
      <c r="B374" s="42"/>
      <c r="D374" s="200" t="s">
        <v>140</v>
      </c>
      <c r="F374" s="201" t="s">
        <v>583</v>
      </c>
      <c r="L374" s="42"/>
      <c r="M374" s="202"/>
      <c r="N374" s="43"/>
      <c r="O374" s="43"/>
      <c r="P374" s="43"/>
      <c r="Q374" s="43"/>
      <c r="R374" s="43"/>
      <c r="S374" s="43"/>
      <c r="T374" s="81"/>
      <c r="AT374" s="26" t="s">
        <v>140</v>
      </c>
      <c r="AU374" s="26" t="s">
        <v>81</v>
      </c>
    </row>
    <row r="375" s="1" customFormat="1" ht="25.5" customHeight="1">
      <c r="B375" s="188"/>
      <c r="C375" s="189" t="s">
        <v>584</v>
      </c>
      <c r="D375" s="189" t="s">
        <v>135</v>
      </c>
      <c r="E375" s="190" t="s">
        <v>585</v>
      </c>
      <c r="F375" s="191" t="s">
        <v>586</v>
      </c>
      <c r="G375" s="192" t="s">
        <v>219</v>
      </c>
      <c r="H375" s="193">
        <v>5</v>
      </c>
      <c r="I375" s="194">
        <v>569</v>
      </c>
      <c r="J375" s="194">
        <f>ROUND(I375*H375,2)</f>
        <v>2845</v>
      </c>
      <c r="K375" s="191" t="s">
        <v>224</v>
      </c>
      <c r="L375" s="42"/>
      <c r="M375" s="195" t="s">
        <v>5</v>
      </c>
      <c r="N375" s="196" t="s">
        <v>44</v>
      </c>
      <c r="O375" s="197">
        <v>0.16700000000000001</v>
      </c>
      <c r="P375" s="197">
        <f>O375*H375</f>
        <v>0.83500000000000008</v>
      </c>
      <c r="Q375" s="197">
        <v>0.0019400000000000001</v>
      </c>
      <c r="R375" s="197">
        <f>Q375*H375</f>
        <v>0.0097000000000000003</v>
      </c>
      <c r="S375" s="197">
        <v>0</v>
      </c>
      <c r="T375" s="198">
        <f>S375*H375</f>
        <v>0</v>
      </c>
      <c r="AR375" s="26" t="s">
        <v>132</v>
      </c>
      <c r="AT375" s="26" t="s">
        <v>135</v>
      </c>
      <c r="AU375" s="26" t="s">
        <v>81</v>
      </c>
      <c r="AY375" s="26" t="s">
        <v>133</v>
      </c>
      <c r="BE375" s="199">
        <f>IF(N375="základní",J375,0)</f>
        <v>2845</v>
      </c>
      <c r="BF375" s="199">
        <f>IF(N375="snížená",J375,0)</f>
        <v>0</v>
      </c>
      <c r="BG375" s="199">
        <f>IF(N375="zákl. přenesená",J375,0)</f>
        <v>0</v>
      </c>
      <c r="BH375" s="199">
        <f>IF(N375="sníž. přenesená",J375,0)</f>
        <v>0</v>
      </c>
      <c r="BI375" s="199">
        <f>IF(N375="nulová",J375,0)</f>
        <v>0</v>
      </c>
      <c r="BJ375" s="26" t="s">
        <v>79</v>
      </c>
      <c r="BK375" s="199">
        <f>ROUND(I375*H375,2)</f>
        <v>2845</v>
      </c>
      <c r="BL375" s="26" t="s">
        <v>132</v>
      </c>
      <c r="BM375" s="26" t="s">
        <v>587</v>
      </c>
    </row>
    <row r="376" s="1" customFormat="1">
      <c r="B376" s="42"/>
      <c r="D376" s="200" t="s">
        <v>140</v>
      </c>
      <c r="F376" s="201" t="s">
        <v>588</v>
      </c>
      <c r="L376" s="42"/>
      <c r="M376" s="202"/>
      <c r="N376" s="43"/>
      <c r="O376" s="43"/>
      <c r="P376" s="43"/>
      <c r="Q376" s="43"/>
      <c r="R376" s="43"/>
      <c r="S376" s="43"/>
      <c r="T376" s="81"/>
      <c r="AT376" s="26" t="s">
        <v>140</v>
      </c>
      <c r="AU376" s="26" t="s">
        <v>81</v>
      </c>
    </row>
    <row r="377" s="11" customFormat="1" ht="29.88" customHeight="1">
      <c r="B377" s="176"/>
      <c r="D377" s="177" t="s">
        <v>72</v>
      </c>
      <c r="E377" s="186" t="s">
        <v>175</v>
      </c>
      <c r="F377" s="186" t="s">
        <v>589</v>
      </c>
      <c r="J377" s="187">
        <f>BK377</f>
        <v>135315</v>
      </c>
      <c r="L377" s="176"/>
      <c r="M377" s="180"/>
      <c r="N377" s="181"/>
      <c r="O377" s="181"/>
      <c r="P377" s="182">
        <f>SUM(P378:P396)</f>
        <v>161.22999999999999</v>
      </c>
      <c r="Q377" s="181"/>
      <c r="R377" s="182">
        <f>SUM(R378:R396)</f>
        <v>0.00045000000000000004</v>
      </c>
      <c r="S377" s="181"/>
      <c r="T377" s="183">
        <f>SUM(T378:T396)</f>
        <v>42.210000000000001</v>
      </c>
      <c r="AR377" s="177" t="s">
        <v>79</v>
      </c>
      <c r="AT377" s="184" t="s">
        <v>72</v>
      </c>
      <c r="AU377" s="184" t="s">
        <v>79</v>
      </c>
      <c r="AY377" s="177" t="s">
        <v>133</v>
      </c>
      <c r="BK377" s="185">
        <f>SUM(BK378:BK396)</f>
        <v>135315</v>
      </c>
    </row>
    <row r="378" s="1" customFormat="1" ht="16.5" customHeight="1">
      <c r="B378" s="188"/>
      <c r="C378" s="189" t="s">
        <v>590</v>
      </c>
      <c r="D378" s="189" t="s">
        <v>135</v>
      </c>
      <c r="E378" s="190" t="s">
        <v>591</v>
      </c>
      <c r="F378" s="191" t="s">
        <v>592</v>
      </c>
      <c r="G378" s="192" t="s">
        <v>138</v>
      </c>
      <c r="H378" s="193">
        <v>1</v>
      </c>
      <c r="I378" s="194">
        <v>30000</v>
      </c>
      <c r="J378" s="194">
        <f>ROUND(I378*H378,2)</f>
        <v>30000</v>
      </c>
      <c r="K378" s="191" t="s">
        <v>5</v>
      </c>
      <c r="L378" s="42"/>
      <c r="M378" s="195" t="s">
        <v>5</v>
      </c>
      <c r="N378" s="196" t="s">
        <v>44</v>
      </c>
      <c r="O378" s="197">
        <v>0</v>
      </c>
      <c r="P378" s="197">
        <f>O378*H378</f>
        <v>0</v>
      </c>
      <c r="Q378" s="197">
        <v>0</v>
      </c>
      <c r="R378" s="197">
        <f>Q378*H378</f>
        <v>0</v>
      </c>
      <c r="S378" s="197">
        <v>0</v>
      </c>
      <c r="T378" s="198">
        <f>S378*H378</f>
        <v>0</v>
      </c>
      <c r="AR378" s="26" t="s">
        <v>132</v>
      </c>
      <c r="AT378" s="26" t="s">
        <v>135</v>
      </c>
      <c r="AU378" s="26" t="s">
        <v>81</v>
      </c>
      <c r="AY378" s="26" t="s">
        <v>133</v>
      </c>
      <c r="BE378" s="199">
        <f>IF(N378="základní",J378,0)</f>
        <v>30000</v>
      </c>
      <c r="BF378" s="199">
        <f>IF(N378="snížená",J378,0)</f>
        <v>0</v>
      </c>
      <c r="BG378" s="199">
        <f>IF(N378="zákl. přenesená",J378,0)</f>
        <v>0</v>
      </c>
      <c r="BH378" s="199">
        <f>IF(N378="sníž. přenesená",J378,0)</f>
        <v>0</v>
      </c>
      <c r="BI378" s="199">
        <f>IF(N378="nulová",J378,0)</f>
        <v>0</v>
      </c>
      <c r="BJ378" s="26" t="s">
        <v>79</v>
      </c>
      <c r="BK378" s="199">
        <f>ROUND(I378*H378,2)</f>
        <v>30000</v>
      </c>
      <c r="BL378" s="26" t="s">
        <v>132</v>
      </c>
      <c r="BM378" s="26" t="s">
        <v>593</v>
      </c>
    </row>
    <row r="379" s="1" customFormat="1">
      <c r="B379" s="42"/>
      <c r="D379" s="200" t="s">
        <v>140</v>
      </c>
      <c r="F379" s="201" t="s">
        <v>592</v>
      </c>
      <c r="L379" s="42"/>
      <c r="M379" s="202"/>
      <c r="N379" s="43"/>
      <c r="O379" s="43"/>
      <c r="P379" s="43"/>
      <c r="Q379" s="43"/>
      <c r="R379" s="43"/>
      <c r="S379" s="43"/>
      <c r="T379" s="81"/>
      <c r="AT379" s="26" t="s">
        <v>140</v>
      </c>
      <c r="AU379" s="26" t="s">
        <v>81</v>
      </c>
    </row>
    <row r="380" s="1" customFormat="1" ht="16.5" customHeight="1">
      <c r="B380" s="188"/>
      <c r="C380" s="189" t="s">
        <v>594</v>
      </c>
      <c r="D380" s="189" t="s">
        <v>135</v>
      </c>
      <c r="E380" s="190" t="s">
        <v>595</v>
      </c>
      <c r="F380" s="191" t="s">
        <v>596</v>
      </c>
      <c r="G380" s="192" t="s">
        <v>219</v>
      </c>
      <c r="H380" s="193">
        <v>20</v>
      </c>
      <c r="I380" s="194">
        <v>1950</v>
      </c>
      <c r="J380" s="194">
        <f>ROUND(I380*H380,2)</f>
        <v>39000</v>
      </c>
      <c r="K380" s="191" t="s">
        <v>5</v>
      </c>
      <c r="L380" s="42"/>
      <c r="M380" s="195" t="s">
        <v>5</v>
      </c>
      <c r="N380" s="196" t="s">
        <v>44</v>
      </c>
      <c r="O380" s="197">
        <v>0</v>
      </c>
      <c r="P380" s="197">
        <f>O380*H380</f>
        <v>0</v>
      </c>
      <c r="Q380" s="197">
        <v>0</v>
      </c>
      <c r="R380" s="197">
        <f>Q380*H380</f>
        <v>0</v>
      </c>
      <c r="S380" s="197">
        <v>0</v>
      </c>
      <c r="T380" s="198">
        <f>S380*H380</f>
        <v>0</v>
      </c>
      <c r="AR380" s="26" t="s">
        <v>132</v>
      </c>
      <c r="AT380" s="26" t="s">
        <v>135</v>
      </c>
      <c r="AU380" s="26" t="s">
        <v>81</v>
      </c>
      <c r="AY380" s="26" t="s">
        <v>133</v>
      </c>
      <c r="BE380" s="199">
        <f>IF(N380="základní",J380,0)</f>
        <v>39000</v>
      </c>
      <c r="BF380" s="199">
        <f>IF(N380="snížená",J380,0)</f>
        <v>0</v>
      </c>
      <c r="BG380" s="199">
        <f>IF(N380="zákl. přenesená",J380,0)</f>
        <v>0</v>
      </c>
      <c r="BH380" s="199">
        <f>IF(N380="sníž. přenesená",J380,0)</f>
        <v>0</v>
      </c>
      <c r="BI380" s="199">
        <f>IF(N380="nulová",J380,0)</f>
        <v>0</v>
      </c>
      <c r="BJ380" s="26" t="s">
        <v>79</v>
      </c>
      <c r="BK380" s="199">
        <f>ROUND(I380*H380,2)</f>
        <v>39000</v>
      </c>
      <c r="BL380" s="26" t="s">
        <v>132</v>
      </c>
      <c r="BM380" s="26" t="s">
        <v>597</v>
      </c>
    </row>
    <row r="381" s="1" customFormat="1" ht="16.5" customHeight="1">
      <c r="B381" s="188"/>
      <c r="C381" s="189" t="s">
        <v>598</v>
      </c>
      <c r="D381" s="189" t="s">
        <v>135</v>
      </c>
      <c r="E381" s="190" t="s">
        <v>599</v>
      </c>
      <c r="F381" s="191" t="s">
        <v>600</v>
      </c>
      <c r="G381" s="192" t="s">
        <v>219</v>
      </c>
      <c r="H381" s="193">
        <v>5</v>
      </c>
      <c r="I381" s="194">
        <v>680</v>
      </c>
      <c r="J381" s="194">
        <f>ROUND(I381*H381,2)</f>
        <v>3400</v>
      </c>
      <c r="K381" s="191" t="s">
        <v>5</v>
      </c>
      <c r="L381" s="42"/>
      <c r="M381" s="195" t="s">
        <v>5</v>
      </c>
      <c r="N381" s="196" t="s">
        <v>44</v>
      </c>
      <c r="O381" s="197">
        <v>0</v>
      </c>
      <c r="P381" s="197">
        <f>O381*H381</f>
        <v>0</v>
      </c>
      <c r="Q381" s="197">
        <v>0</v>
      </c>
      <c r="R381" s="197">
        <f>Q381*H381</f>
        <v>0</v>
      </c>
      <c r="S381" s="197">
        <v>0</v>
      </c>
      <c r="T381" s="198">
        <f>S381*H381</f>
        <v>0</v>
      </c>
      <c r="AR381" s="26" t="s">
        <v>132</v>
      </c>
      <c r="AT381" s="26" t="s">
        <v>135</v>
      </c>
      <c r="AU381" s="26" t="s">
        <v>81</v>
      </c>
      <c r="AY381" s="26" t="s">
        <v>133</v>
      </c>
      <c r="BE381" s="199">
        <f>IF(N381="základní",J381,0)</f>
        <v>3400</v>
      </c>
      <c r="BF381" s="199">
        <f>IF(N381="snížená",J381,0)</f>
        <v>0</v>
      </c>
      <c r="BG381" s="199">
        <f>IF(N381="zákl. přenesená",J381,0)</f>
        <v>0</v>
      </c>
      <c r="BH381" s="199">
        <f>IF(N381="sníž. přenesená",J381,0)</f>
        <v>0</v>
      </c>
      <c r="BI381" s="199">
        <f>IF(N381="nulová",J381,0)</f>
        <v>0</v>
      </c>
      <c r="BJ381" s="26" t="s">
        <v>79</v>
      </c>
      <c r="BK381" s="199">
        <f>ROUND(I381*H381,2)</f>
        <v>3400</v>
      </c>
      <c r="BL381" s="26" t="s">
        <v>132</v>
      </c>
      <c r="BM381" s="26" t="s">
        <v>601</v>
      </c>
    </row>
    <row r="382" s="1" customFormat="1" ht="16.5" customHeight="1">
      <c r="B382" s="188"/>
      <c r="C382" s="189" t="s">
        <v>602</v>
      </c>
      <c r="D382" s="189" t="s">
        <v>135</v>
      </c>
      <c r="E382" s="190" t="s">
        <v>603</v>
      </c>
      <c r="F382" s="191" t="s">
        <v>604</v>
      </c>
      <c r="G382" s="192" t="s">
        <v>356</v>
      </c>
      <c r="H382" s="193">
        <v>28</v>
      </c>
      <c r="I382" s="194">
        <v>110</v>
      </c>
      <c r="J382" s="194">
        <f>ROUND(I382*H382,2)</f>
        <v>3080</v>
      </c>
      <c r="K382" s="191" t="s">
        <v>224</v>
      </c>
      <c r="L382" s="42"/>
      <c r="M382" s="195" t="s">
        <v>5</v>
      </c>
      <c r="N382" s="196" t="s">
        <v>44</v>
      </c>
      <c r="O382" s="197">
        <v>0.30499999999999999</v>
      </c>
      <c r="P382" s="197">
        <f>O382*H382</f>
        <v>8.5399999999999991</v>
      </c>
      <c r="Q382" s="197">
        <v>0</v>
      </c>
      <c r="R382" s="197">
        <f>Q382*H382</f>
        <v>0</v>
      </c>
      <c r="S382" s="197">
        <v>0</v>
      </c>
      <c r="T382" s="198">
        <f>S382*H382</f>
        <v>0</v>
      </c>
      <c r="AR382" s="26" t="s">
        <v>132</v>
      </c>
      <c r="AT382" s="26" t="s">
        <v>135</v>
      </c>
      <c r="AU382" s="26" t="s">
        <v>81</v>
      </c>
      <c r="AY382" s="26" t="s">
        <v>133</v>
      </c>
      <c r="BE382" s="199">
        <f>IF(N382="základní",J382,0)</f>
        <v>3080</v>
      </c>
      <c r="BF382" s="199">
        <f>IF(N382="snížená",J382,0)</f>
        <v>0</v>
      </c>
      <c r="BG382" s="199">
        <f>IF(N382="zákl. přenesená",J382,0)</f>
        <v>0</v>
      </c>
      <c r="BH382" s="199">
        <f>IF(N382="sníž. přenesená",J382,0)</f>
        <v>0</v>
      </c>
      <c r="BI382" s="199">
        <f>IF(N382="nulová",J382,0)</f>
        <v>0</v>
      </c>
      <c r="BJ382" s="26" t="s">
        <v>79</v>
      </c>
      <c r="BK382" s="199">
        <f>ROUND(I382*H382,2)</f>
        <v>3080</v>
      </c>
      <c r="BL382" s="26" t="s">
        <v>132</v>
      </c>
      <c r="BM382" s="26" t="s">
        <v>605</v>
      </c>
    </row>
    <row r="383" s="1" customFormat="1">
      <c r="B383" s="42"/>
      <c r="D383" s="200" t="s">
        <v>140</v>
      </c>
      <c r="F383" s="201" t="s">
        <v>606</v>
      </c>
      <c r="L383" s="42"/>
      <c r="M383" s="202"/>
      <c r="N383" s="43"/>
      <c r="O383" s="43"/>
      <c r="P383" s="43"/>
      <c r="Q383" s="43"/>
      <c r="R383" s="43"/>
      <c r="S383" s="43"/>
      <c r="T383" s="81"/>
      <c r="AT383" s="26" t="s">
        <v>140</v>
      </c>
      <c r="AU383" s="26" t="s">
        <v>81</v>
      </c>
    </row>
    <row r="384" s="12" customFormat="1">
      <c r="B384" s="206"/>
      <c r="D384" s="200" t="s">
        <v>227</v>
      </c>
      <c r="E384" s="207" t="s">
        <v>5</v>
      </c>
      <c r="F384" s="208" t="s">
        <v>607</v>
      </c>
      <c r="H384" s="207" t="s">
        <v>5</v>
      </c>
      <c r="L384" s="206"/>
      <c r="M384" s="209"/>
      <c r="N384" s="210"/>
      <c r="O384" s="210"/>
      <c r="P384" s="210"/>
      <c r="Q384" s="210"/>
      <c r="R384" s="210"/>
      <c r="S384" s="210"/>
      <c r="T384" s="211"/>
      <c r="AT384" s="207" t="s">
        <v>227</v>
      </c>
      <c r="AU384" s="207" t="s">
        <v>81</v>
      </c>
      <c r="AV384" s="12" t="s">
        <v>79</v>
      </c>
      <c r="AW384" s="12" t="s">
        <v>36</v>
      </c>
      <c r="AX384" s="12" t="s">
        <v>73</v>
      </c>
      <c r="AY384" s="207" t="s">
        <v>133</v>
      </c>
    </row>
    <row r="385" s="13" customFormat="1">
      <c r="B385" s="212"/>
      <c r="D385" s="200" t="s">
        <v>227</v>
      </c>
      <c r="E385" s="213" t="s">
        <v>5</v>
      </c>
      <c r="F385" s="214" t="s">
        <v>608</v>
      </c>
      <c r="H385" s="215">
        <v>28</v>
      </c>
      <c r="L385" s="212"/>
      <c r="M385" s="216"/>
      <c r="N385" s="217"/>
      <c r="O385" s="217"/>
      <c r="P385" s="217"/>
      <c r="Q385" s="217"/>
      <c r="R385" s="217"/>
      <c r="S385" s="217"/>
      <c r="T385" s="218"/>
      <c r="AT385" s="213" t="s">
        <v>227</v>
      </c>
      <c r="AU385" s="213" t="s">
        <v>81</v>
      </c>
      <c r="AV385" s="13" t="s">
        <v>81</v>
      </c>
      <c r="AW385" s="13" t="s">
        <v>36</v>
      </c>
      <c r="AX385" s="13" t="s">
        <v>73</v>
      </c>
      <c r="AY385" s="213" t="s">
        <v>133</v>
      </c>
    </row>
    <row r="386" s="14" customFormat="1">
      <c r="B386" s="219"/>
      <c r="D386" s="200" t="s">
        <v>227</v>
      </c>
      <c r="E386" s="220" t="s">
        <v>5</v>
      </c>
      <c r="F386" s="221" t="s">
        <v>230</v>
      </c>
      <c r="H386" s="222">
        <v>28</v>
      </c>
      <c r="L386" s="219"/>
      <c r="M386" s="223"/>
      <c r="N386" s="224"/>
      <c r="O386" s="224"/>
      <c r="P386" s="224"/>
      <c r="Q386" s="224"/>
      <c r="R386" s="224"/>
      <c r="S386" s="224"/>
      <c r="T386" s="225"/>
      <c r="AT386" s="220" t="s">
        <v>227</v>
      </c>
      <c r="AU386" s="220" t="s">
        <v>81</v>
      </c>
      <c r="AV386" s="14" t="s">
        <v>132</v>
      </c>
      <c r="AW386" s="14" t="s">
        <v>36</v>
      </c>
      <c r="AX386" s="14" t="s">
        <v>79</v>
      </c>
      <c r="AY386" s="220" t="s">
        <v>133</v>
      </c>
    </row>
    <row r="387" s="1" customFormat="1" ht="16.5" customHeight="1">
      <c r="B387" s="188"/>
      <c r="C387" s="189" t="s">
        <v>609</v>
      </c>
      <c r="D387" s="189" t="s">
        <v>135</v>
      </c>
      <c r="E387" s="190" t="s">
        <v>610</v>
      </c>
      <c r="F387" s="191" t="s">
        <v>611</v>
      </c>
      <c r="G387" s="192" t="s">
        <v>239</v>
      </c>
      <c r="H387" s="193">
        <v>17.5</v>
      </c>
      <c r="I387" s="194">
        <v>3330</v>
      </c>
      <c r="J387" s="194">
        <f>ROUND(I387*H387,2)</f>
        <v>58275</v>
      </c>
      <c r="K387" s="191" t="s">
        <v>224</v>
      </c>
      <c r="L387" s="42"/>
      <c r="M387" s="195" t="s">
        <v>5</v>
      </c>
      <c r="N387" s="196" t="s">
        <v>44</v>
      </c>
      <c r="O387" s="197">
        <v>8.5</v>
      </c>
      <c r="P387" s="197">
        <f>O387*H387</f>
        <v>148.75</v>
      </c>
      <c r="Q387" s="197">
        <v>0</v>
      </c>
      <c r="R387" s="197">
        <f>Q387*H387</f>
        <v>0</v>
      </c>
      <c r="S387" s="197">
        <v>2.3999999999999999</v>
      </c>
      <c r="T387" s="198">
        <f>S387*H387</f>
        <v>42</v>
      </c>
      <c r="AR387" s="26" t="s">
        <v>132</v>
      </c>
      <c r="AT387" s="26" t="s">
        <v>135</v>
      </c>
      <c r="AU387" s="26" t="s">
        <v>81</v>
      </c>
      <c r="AY387" s="26" t="s">
        <v>133</v>
      </c>
      <c r="BE387" s="199">
        <f>IF(N387="základní",J387,0)</f>
        <v>58275</v>
      </c>
      <c r="BF387" s="199">
        <f>IF(N387="snížená",J387,0)</f>
        <v>0</v>
      </c>
      <c r="BG387" s="199">
        <f>IF(N387="zákl. přenesená",J387,0)</f>
        <v>0</v>
      </c>
      <c r="BH387" s="199">
        <f>IF(N387="sníž. přenesená",J387,0)</f>
        <v>0</v>
      </c>
      <c r="BI387" s="199">
        <f>IF(N387="nulová",J387,0)</f>
        <v>0</v>
      </c>
      <c r="BJ387" s="26" t="s">
        <v>79</v>
      </c>
      <c r="BK387" s="199">
        <f>ROUND(I387*H387,2)</f>
        <v>58275</v>
      </c>
      <c r="BL387" s="26" t="s">
        <v>132</v>
      </c>
      <c r="BM387" s="26" t="s">
        <v>612</v>
      </c>
    </row>
    <row r="388" s="1" customFormat="1">
      <c r="B388" s="42"/>
      <c r="D388" s="200" t="s">
        <v>140</v>
      </c>
      <c r="F388" s="201" t="s">
        <v>613</v>
      </c>
      <c r="L388" s="42"/>
      <c r="M388" s="202"/>
      <c r="N388" s="43"/>
      <c r="O388" s="43"/>
      <c r="P388" s="43"/>
      <c r="Q388" s="43"/>
      <c r="R388" s="43"/>
      <c r="S388" s="43"/>
      <c r="T388" s="81"/>
      <c r="AT388" s="26" t="s">
        <v>140</v>
      </c>
      <c r="AU388" s="26" t="s">
        <v>81</v>
      </c>
    </row>
    <row r="389" s="12" customFormat="1">
      <c r="B389" s="206"/>
      <c r="D389" s="200" t="s">
        <v>227</v>
      </c>
      <c r="E389" s="207" t="s">
        <v>5</v>
      </c>
      <c r="F389" s="208" t="s">
        <v>614</v>
      </c>
      <c r="H389" s="207" t="s">
        <v>5</v>
      </c>
      <c r="L389" s="206"/>
      <c r="M389" s="209"/>
      <c r="N389" s="210"/>
      <c r="O389" s="210"/>
      <c r="P389" s="210"/>
      <c r="Q389" s="210"/>
      <c r="R389" s="210"/>
      <c r="S389" s="210"/>
      <c r="T389" s="211"/>
      <c r="AT389" s="207" t="s">
        <v>227</v>
      </c>
      <c r="AU389" s="207" t="s">
        <v>81</v>
      </c>
      <c r="AV389" s="12" t="s">
        <v>79</v>
      </c>
      <c r="AW389" s="12" t="s">
        <v>36</v>
      </c>
      <c r="AX389" s="12" t="s">
        <v>73</v>
      </c>
      <c r="AY389" s="207" t="s">
        <v>133</v>
      </c>
    </row>
    <row r="390" s="13" customFormat="1">
      <c r="B390" s="212"/>
      <c r="D390" s="200" t="s">
        <v>227</v>
      </c>
      <c r="E390" s="213" t="s">
        <v>5</v>
      </c>
      <c r="F390" s="214" t="s">
        <v>615</v>
      </c>
      <c r="H390" s="215">
        <v>17.5</v>
      </c>
      <c r="L390" s="212"/>
      <c r="M390" s="216"/>
      <c r="N390" s="217"/>
      <c r="O390" s="217"/>
      <c r="P390" s="217"/>
      <c r="Q390" s="217"/>
      <c r="R390" s="217"/>
      <c r="S390" s="217"/>
      <c r="T390" s="218"/>
      <c r="AT390" s="213" t="s">
        <v>227</v>
      </c>
      <c r="AU390" s="213" t="s">
        <v>81</v>
      </c>
      <c r="AV390" s="13" t="s">
        <v>81</v>
      </c>
      <c r="AW390" s="13" t="s">
        <v>36</v>
      </c>
      <c r="AX390" s="13" t="s">
        <v>73</v>
      </c>
      <c r="AY390" s="213" t="s">
        <v>133</v>
      </c>
    </row>
    <row r="391" s="14" customFormat="1">
      <c r="B391" s="219"/>
      <c r="D391" s="200" t="s">
        <v>227</v>
      </c>
      <c r="E391" s="220" t="s">
        <v>5</v>
      </c>
      <c r="F391" s="221" t="s">
        <v>230</v>
      </c>
      <c r="H391" s="222">
        <v>17.5</v>
      </c>
      <c r="L391" s="219"/>
      <c r="M391" s="223"/>
      <c r="N391" s="224"/>
      <c r="O391" s="224"/>
      <c r="P391" s="224"/>
      <c r="Q391" s="224"/>
      <c r="R391" s="224"/>
      <c r="S391" s="224"/>
      <c r="T391" s="225"/>
      <c r="AT391" s="220" t="s">
        <v>227</v>
      </c>
      <c r="AU391" s="220" t="s">
        <v>81</v>
      </c>
      <c r="AV391" s="14" t="s">
        <v>132</v>
      </c>
      <c r="AW391" s="14" t="s">
        <v>36</v>
      </c>
      <c r="AX391" s="14" t="s">
        <v>79</v>
      </c>
      <c r="AY391" s="220" t="s">
        <v>133</v>
      </c>
    </row>
    <row r="392" s="1" customFormat="1" ht="16.5" customHeight="1">
      <c r="B392" s="188"/>
      <c r="C392" s="189" t="s">
        <v>616</v>
      </c>
      <c r="D392" s="189" t="s">
        <v>135</v>
      </c>
      <c r="E392" s="190" t="s">
        <v>617</v>
      </c>
      <c r="F392" s="191" t="s">
        <v>618</v>
      </c>
      <c r="G392" s="192" t="s">
        <v>356</v>
      </c>
      <c r="H392" s="193">
        <v>5</v>
      </c>
      <c r="I392" s="194">
        <v>312</v>
      </c>
      <c r="J392" s="194">
        <f>ROUND(I392*H392,2)</f>
        <v>1560</v>
      </c>
      <c r="K392" s="191" t="s">
        <v>224</v>
      </c>
      <c r="L392" s="42"/>
      <c r="M392" s="195" t="s">
        <v>5</v>
      </c>
      <c r="N392" s="196" t="s">
        <v>44</v>
      </c>
      <c r="O392" s="197">
        <v>0.78800000000000003</v>
      </c>
      <c r="P392" s="197">
        <f>O392*H392</f>
        <v>3.9400000000000004</v>
      </c>
      <c r="Q392" s="197">
        <v>9.0000000000000006E-05</v>
      </c>
      <c r="R392" s="197">
        <f>Q392*H392</f>
        <v>0.00045000000000000004</v>
      </c>
      <c r="S392" s="197">
        <v>0.042000000000000003</v>
      </c>
      <c r="T392" s="198">
        <f>S392*H392</f>
        <v>0.21000000000000002</v>
      </c>
      <c r="AR392" s="26" t="s">
        <v>132</v>
      </c>
      <c r="AT392" s="26" t="s">
        <v>135</v>
      </c>
      <c r="AU392" s="26" t="s">
        <v>81</v>
      </c>
      <c r="AY392" s="26" t="s">
        <v>133</v>
      </c>
      <c r="BE392" s="199">
        <f>IF(N392="základní",J392,0)</f>
        <v>1560</v>
      </c>
      <c r="BF392" s="199">
        <f>IF(N392="snížená",J392,0)</f>
        <v>0</v>
      </c>
      <c r="BG392" s="199">
        <f>IF(N392="zákl. přenesená",J392,0)</f>
        <v>0</v>
      </c>
      <c r="BH392" s="199">
        <f>IF(N392="sníž. přenesená",J392,0)</f>
        <v>0</v>
      </c>
      <c r="BI392" s="199">
        <f>IF(N392="nulová",J392,0)</f>
        <v>0</v>
      </c>
      <c r="BJ392" s="26" t="s">
        <v>79</v>
      </c>
      <c r="BK392" s="199">
        <f>ROUND(I392*H392,2)</f>
        <v>1560</v>
      </c>
      <c r="BL392" s="26" t="s">
        <v>132</v>
      </c>
      <c r="BM392" s="26" t="s">
        <v>619</v>
      </c>
    </row>
    <row r="393" s="1" customFormat="1">
      <c r="B393" s="42"/>
      <c r="D393" s="200" t="s">
        <v>140</v>
      </c>
      <c r="F393" s="201" t="s">
        <v>620</v>
      </c>
      <c r="L393" s="42"/>
      <c r="M393" s="202"/>
      <c r="N393" s="43"/>
      <c r="O393" s="43"/>
      <c r="P393" s="43"/>
      <c r="Q393" s="43"/>
      <c r="R393" s="43"/>
      <c r="S393" s="43"/>
      <c r="T393" s="81"/>
      <c r="AT393" s="26" t="s">
        <v>140</v>
      </c>
      <c r="AU393" s="26" t="s">
        <v>81</v>
      </c>
    </row>
    <row r="394" s="12" customFormat="1">
      <c r="B394" s="206"/>
      <c r="D394" s="200" t="s">
        <v>227</v>
      </c>
      <c r="E394" s="207" t="s">
        <v>5</v>
      </c>
      <c r="F394" s="208" t="s">
        <v>621</v>
      </c>
      <c r="H394" s="207" t="s">
        <v>5</v>
      </c>
      <c r="L394" s="206"/>
      <c r="M394" s="209"/>
      <c r="N394" s="210"/>
      <c r="O394" s="210"/>
      <c r="P394" s="210"/>
      <c r="Q394" s="210"/>
      <c r="R394" s="210"/>
      <c r="S394" s="210"/>
      <c r="T394" s="211"/>
      <c r="AT394" s="207" t="s">
        <v>227</v>
      </c>
      <c r="AU394" s="207" t="s">
        <v>81</v>
      </c>
      <c r="AV394" s="12" t="s">
        <v>79</v>
      </c>
      <c r="AW394" s="12" t="s">
        <v>36</v>
      </c>
      <c r="AX394" s="12" t="s">
        <v>73</v>
      </c>
      <c r="AY394" s="207" t="s">
        <v>133</v>
      </c>
    </row>
    <row r="395" s="13" customFormat="1">
      <c r="B395" s="212"/>
      <c r="D395" s="200" t="s">
        <v>227</v>
      </c>
      <c r="E395" s="213" t="s">
        <v>5</v>
      </c>
      <c r="F395" s="214" t="s">
        <v>155</v>
      </c>
      <c r="H395" s="215">
        <v>5</v>
      </c>
      <c r="L395" s="212"/>
      <c r="M395" s="216"/>
      <c r="N395" s="217"/>
      <c r="O395" s="217"/>
      <c r="P395" s="217"/>
      <c r="Q395" s="217"/>
      <c r="R395" s="217"/>
      <c r="S395" s="217"/>
      <c r="T395" s="218"/>
      <c r="AT395" s="213" t="s">
        <v>227</v>
      </c>
      <c r="AU395" s="213" t="s">
        <v>81</v>
      </c>
      <c r="AV395" s="13" t="s">
        <v>81</v>
      </c>
      <c r="AW395" s="13" t="s">
        <v>36</v>
      </c>
      <c r="AX395" s="13" t="s">
        <v>73</v>
      </c>
      <c r="AY395" s="213" t="s">
        <v>133</v>
      </c>
    </row>
    <row r="396" s="14" customFormat="1">
      <c r="B396" s="219"/>
      <c r="D396" s="200" t="s">
        <v>227</v>
      </c>
      <c r="E396" s="220" t="s">
        <v>5</v>
      </c>
      <c r="F396" s="221" t="s">
        <v>230</v>
      </c>
      <c r="H396" s="222">
        <v>5</v>
      </c>
      <c r="L396" s="219"/>
      <c r="M396" s="223"/>
      <c r="N396" s="224"/>
      <c r="O396" s="224"/>
      <c r="P396" s="224"/>
      <c r="Q396" s="224"/>
      <c r="R396" s="224"/>
      <c r="S396" s="224"/>
      <c r="T396" s="225"/>
      <c r="AT396" s="220" t="s">
        <v>227</v>
      </c>
      <c r="AU396" s="220" t="s">
        <v>81</v>
      </c>
      <c r="AV396" s="14" t="s">
        <v>132</v>
      </c>
      <c r="AW396" s="14" t="s">
        <v>36</v>
      </c>
      <c r="AX396" s="14" t="s">
        <v>79</v>
      </c>
      <c r="AY396" s="220" t="s">
        <v>133</v>
      </c>
    </row>
    <row r="397" s="11" customFormat="1" ht="29.88" customHeight="1">
      <c r="B397" s="176"/>
      <c r="D397" s="177" t="s">
        <v>72</v>
      </c>
      <c r="E397" s="186" t="s">
        <v>622</v>
      </c>
      <c r="F397" s="186" t="s">
        <v>623</v>
      </c>
      <c r="J397" s="187">
        <f>BK397</f>
        <v>208407.07000000001</v>
      </c>
      <c r="L397" s="176"/>
      <c r="M397" s="180"/>
      <c r="N397" s="181"/>
      <c r="O397" s="181"/>
      <c r="P397" s="182">
        <f>SUM(P398:P410)</f>
        <v>42.888523999999997</v>
      </c>
      <c r="Q397" s="181"/>
      <c r="R397" s="182">
        <f>SUM(R398:R410)</f>
        <v>0</v>
      </c>
      <c r="S397" s="181"/>
      <c r="T397" s="183">
        <f>SUM(T398:T410)</f>
        <v>0</v>
      </c>
      <c r="AR397" s="177" t="s">
        <v>79</v>
      </c>
      <c r="AT397" s="184" t="s">
        <v>72</v>
      </c>
      <c r="AU397" s="184" t="s">
        <v>79</v>
      </c>
      <c r="AY397" s="177" t="s">
        <v>133</v>
      </c>
      <c r="BK397" s="185">
        <f>SUM(BK398:BK410)</f>
        <v>208407.07000000001</v>
      </c>
    </row>
    <row r="398" s="1" customFormat="1" ht="16.5" customHeight="1">
      <c r="B398" s="188"/>
      <c r="C398" s="189" t="s">
        <v>624</v>
      </c>
      <c r="D398" s="189" t="s">
        <v>135</v>
      </c>
      <c r="E398" s="190" t="s">
        <v>625</v>
      </c>
      <c r="F398" s="191" t="s">
        <v>626</v>
      </c>
      <c r="G398" s="192" t="s">
        <v>301</v>
      </c>
      <c r="H398" s="193">
        <v>437.63799999999998</v>
      </c>
      <c r="I398" s="194">
        <v>39.200000000000003</v>
      </c>
      <c r="J398" s="194">
        <f>ROUND(I398*H398,2)</f>
        <v>17155.41</v>
      </c>
      <c r="K398" s="191" t="s">
        <v>224</v>
      </c>
      <c r="L398" s="42"/>
      <c r="M398" s="195" t="s">
        <v>5</v>
      </c>
      <c r="N398" s="196" t="s">
        <v>44</v>
      </c>
      <c r="O398" s="197">
        <v>0.029999999999999999</v>
      </c>
      <c r="P398" s="197">
        <f>O398*H398</f>
        <v>13.12914</v>
      </c>
      <c r="Q398" s="197">
        <v>0</v>
      </c>
      <c r="R398" s="197">
        <f>Q398*H398</f>
        <v>0</v>
      </c>
      <c r="S398" s="197">
        <v>0</v>
      </c>
      <c r="T398" s="198">
        <f>S398*H398</f>
        <v>0</v>
      </c>
      <c r="AR398" s="26" t="s">
        <v>132</v>
      </c>
      <c r="AT398" s="26" t="s">
        <v>135</v>
      </c>
      <c r="AU398" s="26" t="s">
        <v>81</v>
      </c>
      <c r="AY398" s="26" t="s">
        <v>133</v>
      </c>
      <c r="BE398" s="199">
        <f>IF(N398="základní",J398,0)</f>
        <v>17155.41</v>
      </c>
      <c r="BF398" s="199">
        <f>IF(N398="snížená",J398,0)</f>
        <v>0</v>
      </c>
      <c r="BG398" s="199">
        <f>IF(N398="zákl. přenesená",J398,0)</f>
        <v>0</v>
      </c>
      <c r="BH398" s="199">
        <f>IF(N398="sníž. přenesená",J398,0)</f>
        <v>0</v>
      </c>
      <c r="BI398" s="199">
        <f>IF(N398="nulová",J398,0)</f>
        <v>0</v>
      </c>
      <c r="BJ398" s="26" t="s">
        <v>79</v>
      </c>
      <c r="BK398" s="199">
        <f>ROUND(I398*H398,2)</f>
        <v>17155.41</v>
      </c>
      <c r="BL398" s="26" t="s">
        <v>132</v>
      </c>
      <c r="BM398" s="26" t="s">
        <v>627</v>
      </c>
    </row>
    <row r="399" s="1" customFormat="1">
      <c r="B399" s="42"/>
      <c r="D399" s="200" t="s">
        <v>140</v>
      </c>
      <c r="F399" s="201" t="s">
        <v>628</v>
      </c>
      <c r="L399" s="42"/>
      <c r="M399" s="202"/>
      <c r="N399" s="43"/>
      <c r="O399" s="43"/>
      <c r="P399" s="43"/>
      <c r="Q399" s="43"/>
      <c r="R399" s="43"/>
      <c r="S399" s="43"/>
      <c r="T399" s="81"/>
      <c r="AT399" s="26" t="s">
        <v>140</v>
      </c>
      <c r="AU399" s="26" t="s">
        <v>81</v>
      </c>
    </row>
    <row r="400" s="1" customFormat="1" ht="16.5" customHeight="1">
      <c r="B400" s="188"/>
      <c r="C400" s="189" t="s">
        <v>629</v>
      </c>
      <c r="D400" s="189" t="s">
        <v>135</v>
      </c>
      <c r="E400" s="190" t="s">
        <v>630</v>
      </c>
      <c r="F400" s="191" t="s">
        <v>631</v>
      </c>
      <c r="G400" s="192" t="s">
        <v>301</v>
      </c>
      <c r="H400" s="193">
        <v>14879.691999999999</v>
      </c>
      <c r="I400" s="194">
        <v>8.6899999999999995</v>
      </c>
      <c r="J400" s="194">
        <f>ROUND(I400*H400,2)</f>
        <v>129304.52</v>
      </c>
      <c r="K400" s="191" t="s">
        <v>224</v>
      </c>
      <c r="L400" s="42"/>
      <c r="M400" s="195" t="s">
        <v>5</v>
      </c>
      <c r="N400" s="196" t="s">
        <v>44</v>
      </c>
      <c r="O400" s="197">
        <v>0.002</v>
      </c>
      <c r="P400" s="197">
        <f>O400*H400</f>
        <v>29.759383999999997</v>
      </c>
      <c r="Q400" s="197">
        <v>0</v>
      </c>
      <c r="R400" s="197">
        <f>Q400*H400</f>
        <v>0</v>
      </c>
      <c r="S400" s="197">
        <v>0</v>
      </c>
      <c r="T400" s="198">
        <f>S400*H400</f>
        <v>0</v>
      </c>
      <c r="AR400" s="26" t="s">
        <v>132</v>
      </c>
      <c r="AT400" s="26" t="s">
        <v>135</v>
      </c>
      <c r="AU400" s="26" t="s">
        <v>81</v>
      </c>
      <c r="AY400" s="26" t="s">
        <v>133</v>
      </c>
      <c r="BE400" s="199">
        <f>IF(N400="základní",J400,0)</f>
        <v>129304.52</v>
      </c>
      <c r="BF400" s="199">
        <f>IF(N400="snížená",J400,0)</f>
        <v>0</v>
      </c>
      <c r="BG400" s="199">
        <f>IF(N400="zákl. přenesená",J400,0)</f>
        <v>0</v>
      </c>
      <c r="BH400" s="199">
        <f>IF(N400="sníž. přenesená",J400,0)</f>
        <v>0</v>
      </c>
      <c r="BI400" s="199">
        <f>IF(N400="nulová",J400,0)</f>
        <v>0</v>
      </c>
      <c r="BJ400" s="26" t="s">
        <v>79</v>
      </c>
      <c r="BK400" s="199">
        <f>ROUND(I400*H400,2)</f>
        <v>129304.52</v>
      </c>
      <c r="BL400" s="26" t="s">
        <v>132</v>
      </c>
      <c r="BM400" s="26" t="s">
        <v>632</v>
      </c>
    </row>
    <row r="401" s="1" customFormat="1">
      <c r="B401" s="42"/>
      <c r="D401" s="200" t="s">
        <v>140</v>
      </c>
      <c r="F401" s="201" t="s">
        <v>633</v>
      </c>
      <c r="L401" s="42"/>
      <c r="M401" s="202"/>
      <c r="N401" s="43"/>
      <c r="O401" s="43"/>
      <c r="P401" s="43"/>
      <c r="Q401" s="43"/>
      <c r="R401" s="43"/>
      <c r="S401" s="43"/>
      <c r="T401" s="81"/>
      <c r="AT401" s="26" t="s">
        <v>140</v>
      </c>
      <c r="AU401" s="26" t="s">
        <v>81</v>
      </c>
    </row>
    <row r="402" s="13" customFormat="1">
      <c r="B402" s="212"/>
      <c r="D402" s="200" t="s">
        <v>227</v>
      </c>
      <c r="E402" s="213" t="s">
        <v>5</v>
      </c>
      <c r="F402" s="214" t="s">
        <v>634</v>
      </c>
      <c r="H402" s="215">
        <v>14879.691999999999</v>
      </c>
      <c r="L402" s="212"/>
      <c r="M402" s="216"/>
      <c r="N402" s="217"/>
      <c r="O402" s="217"/>
      <c r="P402" s="217"/>
      <c r="Q402" s="217"/>
      <c r="R402" s="217"/>
      <c r="S402" s="217"/>
      <c r="T402" s="218"/>
      <c r="AT402" s="213" t="s">
        <v>227</v>
      </c>
      <c r="AU402" s="213" t="s">
        <v>81</v>
      </c>
      <c r="AV402" s="13" t="s">
        <v>81</v>
      </c>
      <c r="AW402" s="13" t="s">
        <v>36</v>
      </c>
      <c r="AX402" s="13" t="s">
        <v>73</v>
      </c>
      <c r="AY402" s="213" t="s">
        <v>133</v>
      </c>
    </row>
    <row r="403" s="14" customFormat="1">
      <c r="B403" s="219"/>
      <c r="D403" s="200" t="s">
        <v>227</v>
      </c>
      <c r="E403" s="220" t="s">
        <v>5</v>
      </c>
      <c r="F403" s="221" t="s">
        <v>230</v>
      </c>
      <c r="H403" s="222">
        <v>14879.691999999999</v>
      </c>
      <c r="L403" s="219"/>
      <c r="M403" s="223"/>
      <c r="N403" s="224"/>
      <c r="O403" s="224"/>
      <c r="P403" s="224"/>
      <c r="Q403" s="224"/>
      <c r="R403" s="224"/>
      <c r="S403" s="224"/>
      <c r="T403" s="225"/>
      <c r="AT403" s="220" t="s">
        <v>227</v>
      </c>
      <c r="AU403" s="220" t="s">
        <v>81</v>
      </c>
      <c r="AV403" s="14" t="s">
        <v>132</v>
      </c>
      <c r="AW403" s="14" t="s">
        <v>36</v>
      </c>
      <c r="AX403" s="14" t="s">
        <v>79</v>
      </c>
      <c r="AY403" s="220" t="s">
        <v>133</v>
      </c>
    </row>
    <row r="404" s="1" customFormat="1" ht="25.5" customHeight="1">
      <c r="B404" s="188"/>
      <c r="C404" s="189" t="s">
        <v>635</v>
      </c>
      <c r="D404" s="189" t="s">
        <v>135</v>
      </c>
      <c r="E404" s="190" t="s">
        <v>636</v>
      </c>
      <c r="F404" s="191" t="s">
        <v>637</v>
      </c>
      <c r="G404" s="192" t="s">
        <v>301</v>
      </c>
      <c r="H404" s="193">
        <v>45.188000000000002</v>
      </c>
      <c r="I404" s="194">
        <v>155</v>
      </c>
      <c r="J404" s="194">
        <f>ROUND(I404*H404,2)</f>
        <v>7004.1400000000003</v>
      </c>
      <c r="K404" s="191" t="s">
        <v>224</v>
      </c>
      <c r="L404" s="42"/>
      <c r="M404" s="195" t="s">
        <v>5</v>
      </c>
      <c r="N404" s="196" t="s">
        <v>44</v>
      </c>
      <c r="O404" s="197">
        <v>0</v>
      </c>
      <c r="P404" s="197">
        <f>O404*H404</f>
        <v>0</v>
      </c>
      <c r="Q404" s="197">
        <v>0</v>
      </c>
      <c r="R404" s="197">
        <f>Q404*H404</f>
        <v>0</v>
      </c>
      <c r="S404" s="197">
        <v>0</v>
      </c>
      <c r="T404" s="198">
        <f>S404*H404</f>
        <v>0</v>
      </c>
      <c r="AR404" s="26" t="s">
        <v>132</v>
      </c>
      <c r="AT404" s="26" t="s">
        <v>135</v>
      </c>
      <c r="AU404" s="26" t="s">
        <v>81</v>
      </c>
      <c r="AY404" s="26" t="s">
        <v>133</v>
      </c>
      <c r="BE404" s="199">
        <f>IF(N404="základní",J404,0)</f>
        <v>7004.1400000000003</v>
      </c>
      <c r="BF404" s="199">
        <f>IF(N404="snížená",J404,0)</f>
        <v>0</v>
      </c>
      <c r="BG404" s="199">
        <f>IF(N404="zákl. přenesená",J404,0)</f>
        <v>0</v>
      </c>
      <c r="BH404" s="199">
        <f>IF(N404="sníž. přenesená",J404,0)</f>
        <v>0</v>
      </c>
      <c r="BI404" s="199">
        <f>IF(N404="nulová",J404,0)</f>
        <v>0</v>
      </c>
      <c r="BJ404" s="26" t="s">
        <v>79</v>
      </c>
      <c r="BK404" s="199">
        <f>ROUND(I404*H404,2)</f>
        <v>7004.1400000000003</v>
      </c>
      <c r="BL404" s="26" t="s">
        <v>132</v>
      </c>
      <c r="BM404" s="26" t="s">
        <v>638</v>
      </c>
    </row>
    <row r="405" s="1" customFormat="1">
      <c r="B405" s="42"/>
      <c r="D405" s="200" t="s">
        <v>140</v>
      </c>
      <c r="F405" s="201" t="s">
        <v>639</v>
      </c>
      <c r="L405" s="42"/>
      <c r="M405" s="202"/>
      <c r="N405" s="43"/>
      <c r="O405" s="43"/>
      <c r="P405" s="43"/>
      <c r="Q405" s="43"/>
      <c r="R405" s="43"/>
      <c r="S405" s="43"/>
      <c r="T405" s="81"/>
      <c r="AT405" s="26" t="s">
        <v>140</v>
      </c>
      <c r="AU405" s="26" t="s">
        <v>81</v>
      </c>
    </row>
    <row r="406" s="1" customFormat="1" ht="16.5" customHeight="1">
      <c r="B406" s="188"/>
      <c r="C406" s="189" t="s">
        <v>640</v>
      </c>
      <c r="D406" s="189" t="s">
        <v>135</v>
      </c>
      <c r="E406" s="190" t="s">
        <v>641</v>
      </c>
      <c r="F406" s="191" t="s">
        <v>642</v>
      </c>
      <c r="G406" s="192" t="s">
        <v>301</v>
      </c>
      <c r="H406" s="193">
        <v>392.44999999999999</v>
      </c>
      <c r="I406" s="194">
        <v>140</v>
      </c>
      <c r="J406" s="194">
        <f>ROUND(I406*H406,2)</f>
        <v>54943</v>
      </c>
      <c r="K406" s="191" t="s">
        <v>224</v>
      </c>
      <c r="L406" s="42"/>
      <c r="M406" s="195" t="s">
        <v>5</v>
      </c>
      <c r="N406" s="196" t="s">
        <v>44</v>
      </c>
      <c r="O406" s="197">
        <v>0</v>
      </c>
      <c r="P406" s="197">
        <f>O406*H406</f>
        <v>0</v>
      </c>
      <c r="Q406" s="197">
        <v>0</v>
      </c>
      <c r="R406" s="197">
        <f>Q406*H406</f>
        <v>0</v>
      </c>
      <c r="S406" s="197">
        <v>0</v>
      </c>
      <c r="T406" s="198">
        <f>S406*H406</f>
        <v>0</v>
      </c>
      <c r="AR406" s="26" t="s">
        <v>132</v>
      </c>
      <c r="AT406" s="26" t="s">
        <v>135</v>
      </c>
      <c r="AU406" s="26" t="s">
        <v>81</v>
      </c>
      <c r="AY406" s="26" t="s">
        <v>133</v>
      </c>
      <c r="BE406" s="199">
        <f>IF(N406="základní",J406,0)</f>
        <v>54943</v>
      </c>
      <c r="BF406" s="199">
        <f>IF(N406="snížená",J406,0)</f>
        <v>0</v>
      </c>
      <c r="BG406" s="199">
        <f>IF(N406="zákl. přenesená",J406,0)</f>
        <v>0</v>
      </c>
      <c r="BH406" s="199">
        <f>IF(N406="sníž. přenesená",J406,0)</f>
        <v>0</v>
      </c>
      <c r="BI406" s="199">
        <f>IF(N406="nulová",J406,0)</f>
        <v>0</v>
      </c>
      <c r="BJ406" s="26" t="s">
        <v>79</v>
      </c>
      <c r="BK406" s="199">
        <f>ROUND(I406*H406,2)</f>
        <v>54943</v>
      </c>
      <c r="BL406" s="26" t="s">
        <v>132</v>
      </c>
      <c r="BM406" s="26" t="s">
        <v>643</v>
      </c>
    </row>
    <row r="407" s="1" customFormat="1">
      <c r="B407" s="42"/>
      <c r="D407" s="200" t="s">
        <v>140</v>
      </c>
      <c r="F407" s="201" t="s">
        <v>644</v>
      </c>
      <c r="L407" s="42"/>
      <c r="M407" s="202"/>
      <c r="N407" s="43"/>
      <c r="O407" s="43"/>
      <c r="P407" s="43"/>
      <c r="Q407" s="43"/>
      <c r="R407" s="43"/>
      <c r="S407" s="43"/>
      <c r="T407" s="81"/>
      <c r="AT407" s="26" t="s">
        <v>140</v>
      </c>
      <c r="AU407" s="26" t="s">
        <v>81</v>
      </c>
    </row>
    <row r="408" s="13" customFormat="1">
      <c r="B408" s="212"/>
      <c r="D408" s="200" t="s">
        <v>227</v>
      </c>
      <c r="E408" s="213" t="s">
        <v>5</v>
      </c>
      <c r="F408" s="214" t="s">
        <v>645</v>
      </c>
      <c r="H408" s="215">
        <v>437.63799999999998</v>
      </c>
      <c r="L408" s="212"/>
      <c r="M408" s="216"/>
      <c r="N408" s="217"/>
      <c r="O408" s="217"/>
      <c r="P408" s="217"/>
      <c r="Q408" s="217"/>
      <c r="R408" s="217"/>
      <c r="S408" s="217"/>
      <c r="T408" s="218"/>
      <c r="AT408" s="213" t="s">
        <v>227</v>
      </c>
      <c r="AU408" s="213" t="s">
        <v>81</v>
      </c>
      <c r="AV408" s="13" t="s">
        <v>81</v>
      </c>
      <c r="AW408" s="13" t="s">
        <v>36</v>
      </c>
      <c r="AX408" s="13" t="s">
        <v>73</v>
      </c>
      <c r="AY408" s="213" t="s">
        <v>133</v>
      </c>
    </row>
    <row r="409" s="13" customFormat="1">
      <c r="B409" s="212"/>
      <c r="D409" s="200" t="s">
        <v>227</v>
      </c>
      <c r="E409" s="213" t="s">
        <v>5</v>
      </c>
      <c r="F409" s="214" t="s">
        <v>646</v>
      </c>
      <c r="H409" s="215">
        <v>-45.188000000000002</v>
      </c>
      <c r="L409" s="212"/>
      <c r="M409" s="216"/>
      <c r="N409" s="217"/>
      <c r="O409" s="217"/>
      <c r="P409" s="217"/>
      <c r="Q409" s="217"/>
      <c r="R409" s="217"/>
      <c r="S409" s="217"/>
      <c r="T409" s="218"/>
      <c r="AT409" s="213" t="s">
        <v>227</v>
      </c>
      <c r="AU409" s="213" t="s">
        <v>81</v>
      </c>
      <c r="AV409" s="13" t="s">
        <v>81</v>
      </c>
      <c r="AW409" s="13" t="s">
        <v>36</v>
      </c>
      <c r="AX409" s="13" t="s">
        <v>73</v>
      </c>
      <c r="AY409" s="213" t="s">
        <v>133</v>
      </c>
    </row>
    <row r="410" s="14" customFormat="1">
      <c r="B410" s="219"/>
      <c r="D410" s="200" t="s">
        <v>227</v>
      </c>
      <c r="E410" s="220" t="s">
        <v>5</v>
      </c>
      <c r="F410" s="221" t="s">
        <v>230</v>
      </c>
      <c r="H410" s="222">
        <v>392.44999999999999</v>
      </c>
      <c r="L410" s="219"/>
      <c r="M410" s="223"/>
      <c r="N410" s="224"/>
      <c r="O410" s="224"/>
      <c r="P410" s="224"/>
      <c r="Q410" s="224"/>
      <c r="R410" s="224"/>
      <c r="S410" s="224"/>
      <c r="T410" s="225"/>
      <c r="AT410" s="220" t="s">
        <v>227</v>
      </c>
      <c r="AU410" s="220" t="s">
        <v>81</v>
      </c>
      <c r="AV410" s="14" t="s">
        <v>132</v>
      </c>
      <c r="AW410" s="14" t="s">
        <v>36</v>
      </c>
      <c r="AX410" s="14" t="s">
        <v>79</v>
      </c>
      <c r="AY410" s="220" t="s">
        <v>133</v>
      </c>
    </row>
    <row r="411" s="11" customFormat="1" ht="29.88" customHeight="1">
      <c r="B411" s="176"/>
      <c r="D411" s="177" t="s">
        <v>72</v>
      </c>
      <c r="E411" s="186" t="s">
        <v>647</v>
      </c>
      <c r="F411" s="186" t="s">
        <v>648</v>
      </c>
      <c r="J411" s="187">
        <f>BK411</f>
        <v>561914.77000000002</v>
      </c>
      <c r="L411" s="176"/>
      <c r="M411" s="180"/>
      <c r="N411" s="181"/>
      <c r="O411" s="181"/>
      <c r="P411" s="182">
        <f>SUM(P412:P413)</f>
        <v>706.28022600000008</v>
      </c>
      <c r="Q411" s="181"/>
      <c r="R411" s="182">
        <f>SUM(R412:R413)</f>
        <v>0</v>
      </c>
      <c r="S411" s="181"/>
      <c r="T411" s="183">
        <f>SUM(T412:T413)</f>
        <v>0</v>
      </c>
      <c r="AR411" s="177" t="s">
        <v>79</v>
      </c>
      <c r="AT411" s="184" t="s">
        <v>72</v>
      </c>
      <c r="AU411" s="184" t="s">
        <v>79</v>
      </c>
      <c r="AY411" s="177" t="s">
        <v>133</v>
      </c>
      <c r="BK411" s="185">
        <f>SUM(BK412:BK413)</f>
        <v>561914.77000000002</v>
      </c>
    </row>
    <row r="412" s="1" customFormat="1" ht="16.5" customHeight="1">
      <c r="B412" s="188"/>
      <c r="C412" s="189" t="s">
        <v>649</v>
      </c>
      <c r="D412" s="189" t="s">
        <v>135</v>
      </c>
      <c r="E412" s="190" t="s">
        <v>650</v>
      </c>
      <c r="F412" s="191" t="s">
        <v>651</v>
      </c>
      <c r="G412" s="192" t="s">
        <v>301</v>
      </c>
      <c r="H412" s="193">
        <v>2221.0070000000001</v>
      </c>
      <c r="I412" s="194">
        <v>253</v>
      </c>
      <c r="J412" s="194">
        <f>ROUND(I412*H412,2)</f>
        <v>561914.77000000002</v>
      </c>
      <c r="K412" s="191" t="s">
        <v>224</v>
      </c>
      <c r="L412" s="42"/>
      <c r="M412" s="195" t="s">
        <v>5</v>
      </c>
      <c r="N412" s="196" t="s">
        <v>44</v>
      </c>
      <c r="O412" s="197">
        <v>0.318</v>
      </c>
      <c r="P412" s="197">
        <f>O412*H412</f>
        <v>706.28022600000008</v>
      </c>
      <c r="Q412" s="197">
        <v>0</v>
      </c>
      <c r="R412" s="197">
        <f>Q412*H412</f>
        <v>0</v>
      </c>
      <c r="S412" s="197">
        <v>0</v>
      </c>
      <c r="T412" s="198">
        <f>S412*H412</f>
        <v>0</v>
      </c>
      <c r="AR412" s="26" t="s">
        <v>132</v>
      </c>
      <c r="AT412" s="26" t="s">
        <v>135</v>
      </c>
      <c r="AU412" s="26" t="s">
        <v>81</v>
      </c>
      <c r="AY412" s="26" t="s">
        <v>133</v>
      </c>
      <c r="BE412" s="199">
        <f>IF(N412="základní",J412,0)</f>
        <v>561914.77000000002</v>
      </c>
      <c r="BF412" s="199">
        <f>IF(N412="snížená",J412,0)</f>
        <v>0</v>
      </c>
      <c r="BG412" s="199">
        <f>IF(N412="zákl. přenesená",J412,0)</f>
        <v>0</v>
      </c>
      <c r="BH412" s="199">
        <f>IF(N412="sníž. přenesená",J412,0)</f>
        <v>0</v>
      </c>
      <c r="BI412" s="199">
        <f>IF(N412="nulová",J412,0)</f>
        <v>0</v>
      </c>
      <c r="BJ412" s="26" t="s">
        <v>79</v>
      </c>
      <c r="BK412" s="199">
        <f>ROUND(I412*H412,2)</f>
        <v>561914.77000000002</v>
      </c>
      <c r="BL412" s="26" t="s">
        <v>132</v>
      </c>
      <c r="BM412" s="26" t="s">
        <v>652</v>
      </c>
    </row>
    <row r="413" s="1" customFormat="1">
      <c r="B413" s="42"/>
      <c r="D413" s="200" t="s">
        <v>140</v>
      </c>
      <c r="F413" s="201" t="s">
        <v>653</v>
      </c>
      <c r="L413" s="42"/>
      <c r="M413" s="202"/>
      <c r="N413" s="43"/>
      <c r="O413" s="43"/>
      <c r="P413" s="43"/>
      <c r="Q413" s="43"/>
      <c r="R413" s="43"/>
      <c r="S413" s="43"/>
      <c r="T413" s="81"/>
      <c r="AT413" s="26" t="s">
        <v>140</v>
      </c>
      <c r="AU413" s="26" t="s">
        <v>81</v>
      </c>
    </row>
    <row r="414" s="11" customFormat="1" ht="37.44" customHeight="1">
      <c r="B414" s="176"/>
      <c r="D414" s="177" t="s">
        <v>72</v>
      </c>
      <c r="E414" s="178" t="s">
        <v>654</v>
      </c>
      <c r="F414" s="178" t="s">
        <v>655</v>
      </c>
      <c r="J414" s="179">
        <f>BK414</f>
        <v>3748169.4099999997</v>
      </c>
      <c r="L414" s="176"/>
      <c r="M414" s="180"/>
      <c r="N414" s="181"/>
      <c r="O414" s="181"/>
      <c r="P414" s="182">
        <f>P415+P456+P473+P503</f>
        <v>792.60173599999996</v>
      </c>
      <c r="Q414" s="181"/>
      <c r="R414" s="182">
        <f>R415+R456+R473+R503</f>
        <v>14.74698734</v>
      </c>
      <c r="S414" s="181"/>
      <c r="T414" s="183">
        <f>T415+T456+T473+T503</f>
        <v>0</v>
      </c>
      <c r="AR414" s="177" t="s">
        <v>81</v>
      </c>
      <c r="AT414" s="184" t="s">
        <v>72</v>
      </c>
      <c r="AU414" s="184" t="s">
        <v>73</v>
      </c>
      <c r="AY414" s="177" t="s">
        <v>133</v>
      </c>
      <c r="BK414" s="185">
        <f>BK415+BK456+BK473+BK503</f>
        <v>3748169.4099999997</v>
      </c>
    </row>
    <row r="415" s="11" customFormat="1" ht="19.92" customHeight="1">
      <c r="B415" s="176"/>
      <c r="D415" s="177" t="s">
        <v>72</v>
      </c>
      <c r="E415" s="186" t="s">
        <v>656</v>
      </c>
      <c r="F415" s="186" t="s">
        <v>657</v>
      </c>
      <c r="J415" s="187">
        <f>BK415</f>
        <v>276975.67999999999</v>
      </c>
      <c r="L415" s="176"/>
      <c r="M415" s="180"/>
      <c r="N415" s="181"/>
      <c r="O415" s="181"/>
      <c r="P415" s="182">
        <f>SUM(P416:P455)</f>
        <v>281.51399000000004</v>
      </c>
      <c r="Q415" s="181"/>
      <c r="R415" s="182">
        <f>SUM(R416:R455)</f>
        <v>1.72478624</v>
      </c>
      <c r="S415" s="181"/>
      <c r="T415" s="183">
        <f>SUM(T416:T455)</f>
        <v>0</v>
      </c>
      <c r="AR415" s="177" t="s">
        <v>81</v>
      </c>
      <c r="AT415" s="184" t="s">
        <v>72</v>
      </c>
      <c r="AU415" s="184" t="s">
        <v>79</v>
      </c>
      <c r="AY415" s="177" t="s">
        <v>133</v>
      </c>
      <c r="BK415" s="185">
        <f>SUM(BK416:BK455)</f>
        <v>276975.67999999999</v>
      </c>
    </row>
    <row r="416" s="1" customFormat="1" ht="16.5" customHeight="1">
      <c r="B416" s="188"/>
      <c r="C416" s="189" t="s">
        <v>658</v>
      </c>
      <c r="D416" s="189" t="s">
        <v>135</v>
      </c>
      <c r="E416" s="190" t="s">
        <v>659</v>
      </c>
      <c r="F416" s="191" t="s">
        <v>660</v>
      </c>
      <c r="G416" s="192" t="s">
        <v>223</v>
      </c>
      <c r="H416" s="193">
        <v>50</v>
      </c>
      <c r="I416" s="194">
        <v>456</v>
      </c>
      <c r="J416" s="194">
        <f>ROUND(I416*H416,2)</f>
        <v>22800</v>
      </c>
      <c r="K416" s="191" t="s">
        <v>224</v>
      </c>
      <c r="L416" s="42"/>
      <c r="M416" s="195" t="s">
        <v>5</v>
      </c>
      <c r="N416" s="196" t="s">
        <v>44</v>
      </c>
      <c r="O416" s="197">
        <v>0.19</v>
      </c>
      <c r="P416" s="197">
        <f>O416*H416</f>
        <v>9.5</v>
      </c>
      <c r="Q416" s="197">
        <v>0.0040000000000000001</v>
      </c>
      <c r="R416" s="197">
        <f>Q416*H416</f>
        <v>0.20000000000000001</v>
      </c>
      <c r="S416" s="197">
        <v>0</v>
      </c>
      <c r="T416" s="198">
        <f>S416*H416</f>
        <v>0</v>
      </c>
      <c r="AR416" s="26" t="s">
        <v>296</v>
      </c>
      <c r="AT416" s="26" t="s">
        <v>135</v>
      </c>
      <c r="AU416" s="26" t="s">
        <v>81</v>
      </c>
      <c r="AY416" s="26" t="s">
        <v>133</v>
      </c>
      <c r="BE416" s="199">
        <f>IF(N416="základní",J416,0)</f>
        <v>22800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26" t="s">
        <v>79</v>
      </c>
      <c r="BK416" s="199">
        <f>ROUND(I416*H416,2)</f>
        <v>22800</v>
      </c>
      <c r="BL416" s="26" t="s">
        <v>296</v>
      </c>
      <c r="BM416" s="26" t="s">
        <v>661</v>
      </c>
    </row>
    <row r="417" s="1" customFormat="1">
      <c r="B417" s="42"/>
      <c r="D417" s="200" t="s">
        <v>140</v>
      </c>
      <c r="F417" s="201" t="s">
        <v>662</v>
      </c>
      <c r="L417" s="42"/>
      <c r="M417" s="202"/>
      <c r="N417" s="43"/>
      <c r="O417" s="43"/>
      <c r="P417" s="43"/>
      <c r="Q417" s="43"/>
      <c r="R417" s="43"/>
      <c r="S417" s="43"/>
      <c r="T417" s="81"/>
      <c r="AT417" s="26" t="s">
        <v>140</v>
      </c>
      <c r="AU417" s="26" t="s">
        <v>81</v>
      </c>
    </row>
    <row r="418" s="12" customFormat="1">
      <c r="B418" s="206"/>
      <c r="D418" s="200" t="s">
        <v>227</v>
      </c>
      <c r="E418" s="207" t="s">
        <v>5</v>
      </c>
      <c r="F418" s="208" t="s">
        <v>551</v>
      </c>
      <c r="H418" s="207" t="s">
        <v>5</v>
      </c>
      <c r="L418" s="206"/>
      <c r="M418" s="209"/>
      <c r="N418" s="210"/>
      <c r="O418" s="210"/>
      <c r="P418" s="210"/>
      <c r="Q418" s="210"/>
      <c r="R418" s="210"/>
      <c r="S418" s="210"/>
      <c r="T418" s="211"/>
      <c r="AT418" s="207" t="s">
        <v>227</v>
      </c>
      <c r="AU418" s="207" t="s">
        <v>81</v>
      </c>
      <c r="AV418" s="12" t="s">
        <v>79</v>
      </c>
      <c r="AW418" s="12" t="s">
        <v>36</v>
      </c>
      <c r="AX418" s="12" t="s">
        <v>73</v>
      </c>
      <c r="AY418" s="207" t="s">
        <v>133</v>
      </c>
    </row>
    <row r="419" s="13" customFormat="1">
      <c r="B419" s="212"/>
      <c r="D419" s="200" t="s">
        <v>227</v>
      </c>
      <c r="E419" s="213" t="s">
        <v>5</v>
      </c>
      <c r="F419" s="214" t="s">
        <v>514</v>
      </c>
      <c r="H419" s="215">
        <v>50</v>
      </c>
      <c r="L419" s="212"/>
      <c r="M419" s="216"/>
      <c r="N419" s="217"/>
      <c r="O419" s="217"/>
      <c r="P419" s="217"/>
      <c r="Q419" s="217"/>
      <c r="R419" s="217"/>
      <c r="S419" s="217"/>
      <c r="T419" s="218"/>
      <c r="AT419" s="213" t="s">
        <v>227</v>
      </c>
      <c r="AU419" s="213" t="s">
        <v>81</v>
      </c>
      <c r="AV419" s="13" t="s">
        <v>81</v>
      </c>
      <c r="AW419" s="13" t="s">
        <v>36</v>
      </c>
      <c r="AX419" s="13" t="s">
        <v>73</v>
      </c>
      <c r="AY419" s="213" t="s">
        <v>133</v>
      </c>
    </row>
    <row r="420" s="14" customFormat="1">
      <c r="B420" s="219"/>
      <c r="D420" s="200" t="s">
        <v>227</v>
      </c>
      <c r="E420" s="220" t="s">
        <v>5</v>
      </c>
      <c r="F420" s="221" t="s">
        <v>230</v>
      </c>
      <c r="H420" s="222">
        <v>50</v>
      </c>
      <c r="L420" s="219"/>
      <c r="M420" s="223"/>
      <c r="N420" s="224"/>
      <c r="O420" s="224"/>
      <c r="P420" s="224"/>
      <c r="Q420" s="224"/>
      <c r="R420" s="224"/>
      <c r="S420" s="224"/>
      <c r="T420" s="225"/>
      <c r="AT420" s="220" t="s">
        <v>227</v>
      </c>
      <c r="AU420" s="220" t="s">
        <v>81</v>
      </c>
      <c r="AV420" s="14" t="s">
        <v>132</v>
      </c>
      <c r="AW420" s="14" t="s">
        <v>36</v>
      </c>
      <c r="AX420" s="14" t="s">
        <v>79</v>
      </c>
      <c r="AY420" s="220" t="s">
        <v>133</v>
      </c>
    </row>
    <row r="421" s="1" customFormat="1" ht="25.5" customHeight="1">
      <c r="B421" s="188"/>
      <c r="C421" s="189" t="s">
        <v>663</v>
      </c>
      <c r="D421" s="189" t="s">
        <v>135</v>
      </c>
      <c r="E421" s="190" t="s">
        <v>664</v>
      </c>
      <c r="F421" s="191" t="s">
        <v>665</v>
      </c>
      <c r="G421" s="192" t="s">
        <v>223</v>
      </c>
      <c r="H421" s="193">
        <v>50</v>
      </c>
      <c r="I421" s="194">
        <v>170</v>
      </c>
      <c r="J421" s="194">
        <f>ROUND(I421*H421,2)</f>
        <v>8500</v>
      </c>
      <c r="K421" s="191" t="s">
        <v>224</v>
      </c>
      <c r="L421" s="42"/>
      <c r="M421" s="195" t="s">
        <v>5</v>
      </c>
      <c r="N421" s="196" t="s">
        <v>44</v>
      </c>
      <c r="O421" s="197">
        <v>0.058000000000000003</v>
      </c>
      <c r="P421" s="197">
        <f>O421*H421</f>
        <v>2.9000000000000004</v>
      </c>
      <c r="Q421" s="197">
        <v>0.00077999999999999999</v>
      </c>
      <c r="R421" s="197">
        <f>Q421*H421</f>
        <v>0.039</v>
      </c>
      <c r="S421" s="197">
        <v>0</v>
      </c>
      <c r="T421" s="198">
        <f>S421*H421</f>
        <v>0</v>
      </c>
      <c r="AR421" s="26" t="s">
        <v>296</v>
      </c>
      <c r="AT421" s="26" t="s">
        <v>135</v>
      </c>
      <c r="AU421" s="26" t="s">
        <v>81</v>
      </c>
      <c r="AY421" s="26" t="s">
        <v>133</v>
      </c>
      <c r="BE421" s="199">
        <f>IF(N421="základní",J421,0)</f>
        <v>8500</v>
      </c>
      <c r="BF421" s="199">
        <f>IF(N421="snížená",J421,0)</f>
        <v>0</v>
      </c>
      <c r="BG421" s="199">
        <f>IF(N421="zákl. přenesená",J421,0)</f>
        <v>0</v>
      </c>
      <c r="BH421" s="199">
        <f>IF(N421="sníž. přenesená",J421,0)</f>
        <v>0</v>
      </c>
      <c r="BI421" s="199">
        <f>IF(N421="nulová",J421,0)</f>
        <v>0</v>
      </c>
      <c r="BJ421" s="26" t="s">
        <v>79</v>
      </c>
      <c r="BK421" s="199">
        <f>ROUND(I421*H421,2)</f>
        <v>8500</v>
      </c>
      <c r="BL421" s="26" t="s">
        <v>296</v>
      </c>
      <c r="BM421" s="26" t="s">
        <v>666</v>
      </c>
    </row>
    <row r="422" s="1" customFormat="1">
      <c r="B422" s="42"/>
      <c r="D422" s="200" t="s">
        <v>140</v>
      </c>
      <c r="F422" s="201" t="s">
        <v>667</v>
      </c>
      <c r="L422" s="42"/>
      <c r="M422" s="202"/>
      <c r="N422" s="43"/>
      <c r="O422" s="43"/>
      <c r="P422" s="43"/>
      <c r="Q422" s="43"/>
      <c r="R422" s="43"/>
      <c r="S422" s="43"/>
      <c r="T422" s="81"/>
      <c r="AT422" s="26" t="s">
        <v>140</v>
      </c>
      <c r="AU422" s="26" t="s">
        <v>81</v>
      </c>
    </row>
    <row r="423" s="1" customFormat="1" ht="25.5" customHeight="1">
      <c r="B423" s="188"/>
      <c r="C423" s="189" t="s">
        <v>668</v>
      </c>
      <c r="D423" s="189" t="s">
        <v>135</v>
      </c>
      <c r="E423" s="190" t="s">
        <v>669</v>
      </c>
      <c r="F423" s="191" t="s">
        <v>670</v>
      </c>
      <c r="G423" s="192" t="s">
        <v>356</v>
      </c>
      <c r="H423" s="193">
        <v>50</v>
      </c>
      <c r="I423" s="194">
        <v>98.599999999999994</v>
      </c>
      <c r="J423" s="194">
        <f>ROUND(I423*H423,2)</f>
        <v>4930</v>
      </c>
      <c r="K423" s="191" t="s">
        <v>224</v>
      </c>
      <c r="L423" s="42"/>
      <c r="M423" s="195" t="s">
        <v>5</v>
      </c>
      <c r="N423" s="196" t="s">
        <v>44</v>
      </c>
      <c r="O423" s="197">
        <v>0.050000000000000003</v>
      </c>
      <c r="P423" s="197">
        <f>O423*H423</f>
        <v>2.5</v>
      </c>
      <c r="Q423" s="197">
        <v>0.00029999999999999997</v>
      </c>
      <c r="R423" s="197">
        <f>Q423*H423</f>
        <v>0.014999999999999999</v>
      </c>
      <c r="S423" s="197">
        <v>0</v>
      </c>
      <c r="T423" s="198">
        <f>S423*H423</f>
        <v>0</v>
      </c>
      <c r="AR423" s="26" t="s">
        <v>296</v>
      </c>
      <c r="AT423" s="26" t="s">
        <v>135</v>
      </c>
      <c r="AU423" s="26" t="s">
        <v>81</v>
      </c>
      <c r="AY423" s="26" t="s">
        <v>133</v>
      </c>
      <c r="BE423" s="199">
        <f>IF(N423="základní",J423,0)</f>
        <v>4930</v>
      </c>
      <c r="BF423" s="199">
        <f>IF(N423="snížená",J423,0)</f>
        <v>0</v>
      </c>
      <c r="BG423" s="199">
        <f>IF(N423="zákl. přenesená",J423,0)</f>
        <v>0</v>
      </c>
      <c r="BH423" s="199">
        <f>IF(N423="sníž. přenesená",J423,0)</f>
        <v>0</v>
      </c>
      <c r="BI423" s="199">
        <f>IF(N423="nulová",J423,0)</f>
        <v>0</v>
      </c>
      <c r="BJ423" s="26" t="s">
        <v>79</v>
      </c>
      <c r="BK423" s="199">
        <f>ROUND(I423*H423,2)</f>
        <v>4930</v>
      </c>
      <c r="BL423" s="26" t="s">
        <v>296</v>
      </c>
      <c r="BM423" s="26" t="s">
        <v>671</v>
      </c>
    </row>
    <row r="424" s="1" customFormat="1">
      <c r="B424" s="42"/>
      <c r="D424" s="200" t="s">
        <v>140</v>
      </c>
      <c r="F424" s="201" t="s">
        <v>672</v>
      </c>
      <c r="L424" s="42"/>
      <c r="M424" s="202"/>
      <c r="N424" s="43"/>
      <c r="O424" s="43"/>
      <c r="P424" s="43"/>
      <c r="Q424" s="43"/>
      <c r="R424" s="43"/>
      <c r="S424" s="43"/>
      <c r="T424" s="81"/>
      <c r="AT424" s="26" t="s">
        <v>140</v>
      </c>
      <c r="AU424" s="26" t="s">
        <v>81</v>
      </c>
    </row>
    <row r="425" s="1" customFormat="1" ht="16.5" customHeight="1">
      <c r="B425" s="188"/>
      <c r="C425" s="189" t="s">
        <v>673</v>
      </c>
      <c r="D425" s="189" t="s">
        <v>135</v>
      </c>
      <c r="E425" s="190" t="s">
        <v>674</v>
      </c>
      <c r="F425" s="191" t="s">
        <v>675</v>
      </c>
      <c r="G425" s="192" t="s">
        <v>223</v>
      </c>
      <c r="H425" s="193">
        <v>315</v>
      </c>
      <c r="I425" s="194">
        <v>154</v>
      </c>
      <c r="J425" s="194">
        <f>ROUND(I425*H425,2)</f>
        <v>48510</v>
      </c>
      <c r="K425" s="191" t="s">
        <v>224</v>
      </c>
      <c r="L425" s="42"/>
      <c r="M425" s="195" t="s">
        <v>5</v>
      </c>
      <c r="N425" s="196" t="s">
        <v>44</v>
      </c>
      <c r="O425" s="197">
        <v>0.35599999999999998</v>
      </c>
      <c r="P425" s="197">
        <f>O425*H425</f>
        <v>112.14</v>
      </c>
      <c r="Q425" s="197">
        <v>5.0000000000000002E-05</v>
      </c>
      <c r="R425" s="197">
        <f>Q425*H425</f>
        <v>0.01575</v>
      </c>
      <c r="S425" s="197">
        <v>0</v>
      </c>
      <c r="T425" s="198">
        <f>S425*H425</f>
        <v>0</v>
      </c>
      <c r="AR425" s="26" t="s">
        <v>296</v>
      </c>
      <c r="AT425" s="26" t="s">
        <v>135</v>
      </c>
      <c r="AU425" s="26" t="s">
        <v>81</v>
      </c>
      <c r="AY425" s="26" t="s">
        <v>133</v>
      </c>
      <c r="BE425" s="199">
        <f>IF(N425="základní",J425,0)</f>
        <v>48510</v>
      </c>
      <c r="BF425" s="199">
        <f>IF(N425="snížená",J425,0)</f>
        <v>0</v>
      </c>
      <c r="BG425" s="199">
        <f>IF(N425="zákl. přenesená",J425,0)</f>
        <v>0</v>
      </c>
      <c r="BH425" s="199">
        <f>IF(N425="sníž. přenesená",J425,0)</f>
        <v>0</v>
      </c>
      <c r="BI425" s="199">
        <f>IF(N425="nulová",J425,0)</f>
        <v>0</v>
      </c>
      <c r="BJ425" s="26" t="s">
        <v>79</v>
      </c>
      <c r="BK425" s="199">
        <f>ROUND(I425*H425,2)</f>
        <v>48510</v>
      </c>
      <c r="BL425" s="26" t="s">
        <v>296</v>
      </c>
      <c r="BM425" s="26" t="s">
        <v>676</v>
      </c>
    </row>
    <row r="426" s="1" customFormat="1">
      <c r="B426" s="42"/>
      <c r="D426" s="200" t="s">
        <v>140</v>
      </c>
      <c r="F426" s="201" t="s">
        <v>677</v>
      </c>
      <c r="L426" s="42"/>
      <c r="M426" s="202"/>
      <c r="N426" s="43"/>
      <c r="O426" s="43"/>
      <c r="P426" s="43"/>
      <c r="Q426" s="43"/>
      <c r="R426" s="43"/>
      <c r="S426" s="43"/>
      <c r="T426" s="81"/>
      <c r="AT426" s="26" t="s">
        <v>140</v>
      </c>
      <c r="AU426" s="26" t="s">
        <v>81</v>
      </c>
    </row>
    <row r="427" s="1" customFormat="1" ht="16.5" customHeight="1">
      <c r="B427" s="188"/>
      <c r="C427" s="226" t="s">
        <v>678</v>
      </c>
      <c r="D427" s="226" t="s">
        <v>311</v>
      </c>
      <c r="E427" s="227" t="s">
        <v>679</v>
      </c>
      <c r="F427" s="228" t="s">
        <v>680</v>
      </c>
      <c r="G427" s="229" t="s">
        <v>223</v>
      </c>
      <c r="H427" s="230">
        <v>378</v>
      </c>
      <c r="I427" s="231">
        <v>183</v>
      </c>
      <c r="J427" s="231">
        <f>ROUND(I427*H427,2)</f>
        <v>69174</v>
      </c>
      <c r="K427" s="228" t="s">
        <v>224</v>
      </c>
      <c r="L427" s="232"/>
      <c r="M427" s="233" t="s">
        <v>5</v>
      </c>
      <c r="N427" s="234" t="s">
        <v>44</v>
      </c>
      <c r="O427" s="197">
        <v>0</v>
      </c>
      <c r="P427" s="197">
        <f>O427*H427</f>
        <v>0</v>
      </c>
      <c r="Q427" s="197">
        <v>0.0025400000000000002</v>
      </c>
      <c r="R427" s="197">
        <f>Q427*H427</f>
        <v>0.96012000000000008</v>
      </c>
      <c r="S427" s="197">
        <v>0</v>
      </c>
      <c r="T427" s="198">
        <f>S427*H427</f>
        <v>0</v>
      </c>
      <c r="AR427" s="26" t="s">
        <v>405</v>
      </c>
      <c r="AT427" s="26" t="s">
        <v>311</v>
      </c>
      <c r="AU427" s="26" t="s">
        <v>81</v>
      </c>
      <c r="AY427" s="26" t="s">
        <v>133</v>
      </c>
      <c r="BE427" s="199">
        <f>IF(N427="základní",J427,0)</f>
        <v>69174</v>
      </c>
      <c r="BF427" s="199">
        <f>IF(N427="snížená",J427,0)</f>
        <v>0</v>
      </c>
      <c r="BG427" s="199">
        <f>IF(N427="zákl. přenesená",J427,0)</f>
        <v>0</v>
      </c>
      <c r="BH427" s="199">
        <f>IF(N427="sníž. přenesená",J427,0)</f>
        <v>0</v>
      </c>
      <c r="BI427" s="199">
        <f>IF(N427="nulová",J427,0)</f>
        <v>0</v>
      </c>
      <c r="BJ427" s="26" t="s">
        <v>79</v>
      </c>
      <c r="BK427" s="199">
        <f>ROUND(I427*H427,2)</f>
        <v>69174</v>
      </c>
      <c r="BL427" s="26" t="s">
        <v>296</v>
      </c>
      <c r="BM427" s="26" t="s">
        <v>681</v>
      </c>
    </row>
    <row r="428" s="1" customFormat="1">
      <c r="B428" s="42"/>
      <c r="D428" s="200" t="s">
        <v>140</v>
      </c>
      <c r="F428" s="201" t="s">
        <v>680</v>
      </c>
      <c r="L428" s="42"/>
      <c r="M428" s="202"/>
      <c r="N428" s="43"/>
      <c r="O428" s="43"/>
      <c r="P428" s="43"/>
      <c r="Q428" s="43"/>
      <c r="R428" s="43"/>
      <c r="S428" s="43"/>
      <c r="T428" s="81"/>
      <c r="AT428" s="26" t="s">
        <v>140</v>
      </c>
      <c r="AU428" s="26" t="s">
        <v>81</v>
      </c>
    </row>
    <row r="429" s="13" customFormat="1">
      <c r="B429" s="212"/>
      <c r="D429" s="200" t="s">
        <v>227</v>
      </c>
      <c r="E429" s="213" t="s">
        <v>5</v>
      </c>
      <c r="F429" s="214" t="s">
        <v>682</v>
      </c>
      <c r="H429" s="215">
        <v>378</v>
      </c>
      <c r="L429" s="212"/>
      <c r="M429" s="216"/>
      <c r="N429" s="217"/>
      <c r="O429" s="217"/>
      <c r="P429" s="217"/>
      <c r="Q429" s="217"/>
      <c r="R429" s="217"/>
      <c r="S429" s="217"/>
      <c r="T429" s="218"/>
      <c r="AT429" s="213" t="s">
        <v>227</v>
      </c>
      <c r="AU429" s="213" t="s">
        <v>81</v>
      </c>
      <c r="AV429" s="13" t="s">
        <v>81</v>
      </c>
      <c r="AW429" s="13" t="s">
        <v>36</v>
      </c>
      <c r="AX429" s="13" t="s">
        <v>73</v>
      </c>
      <c r="AY429" s="213" t="s">
        <v>133</v>
      </c>
    </row>
    <row r="430" s="14" customFormat="1">
      <c r="B430" s="219"/>
      <c r="D430" s="200" t="s">
        <v>227</v>
      </c>
      <c r="E430" s="220" t="s">
        <v>5</v>
      </c>
      <c r="F430" s="221" t="s">
        <v>230</v>
      </c>
      <c r="H430" s="222">
        <v>378</v>
      </c>
      <c r="L430" s="219"/>
      <c r="M430" s="223"/>
      <c r="N430" s="224"/>
      <c r="O430" s="224"/>
      <c r="P430" s="224"/>
      <c r="Q430" s="224"/>
      <c r="R430" s="224"/>
      <c r="S430" s="224"/>
      <c r="T430" s="225"/>
      <c r="AT430" s="220" t="s">
        <v>227</v>
      </c>
      <c r="AU430" s="220" t="s">
        <v>81</v>
      </c>
      <c r="AV430" s="14" t="s">
        <v>132</v>
      </c>
      <c r="AW430" s="14" t="s">
        <v>36</v>
      </c>
      <c r="AX430" s="14" t="s">
        <v>79</v>
      </c>
      <c r="AY430" s="220" t="s">
        <v>133</v>
      </c>
    </row>
    <row r="431" s="1" customFormat="1" ht="16.5" customHeight="1">
      <c r="B431" s="188"/>
      <c r="C431" s="189" t="s">
        <v>683</v>
      </c>
      <c r="D431" s="189" t="s">
        <v>135</v>
      </c>
      <c r="E431" s="190" t="s">
        <v>684</v>
      </c>
      <c r="F431" s="191" t="s">
        <v>685</v>
      </c>
      <c r="G431" s="192" t="s">
        <v>356</v>
      </c>
      <c r="H431" s="193">
        <v>72.780000000000001</v>
      </c>
      <c r="I431" s="194">
        <v>36.299999999999997</v>
      </c>
      <c r="J431" s="194">
        <f>ROUND(I431*H431,2)</f>
        <v>2641.9099999999999</v>
      </c>
      <c r="K431" s="191" t="s">
        <v>224</v>
      </c>
      <c r="L431" s="42"/>
      <c r="M431" s="195" t="s">
        <v>5</v>
      </c>
      <c r="N431" s="196" t="s">
        <v>44</v>
      </c>
      <c r="O431" s="197">
        <v>0.098000000000000004</v>
      </c>
      <c r="P431" s="197">
        <f>O431*H431</f>
        <v>7.1324400000000008</v>
      </c>
      <c r="Q431" s="197">
        <v>0</v>
      </c>
      <c r="R431" s="197">
        <f>Q431*H431</f>
        <v>0</v>
      </c>
      <c r="S431" s="197">
        <v>0</v>
      </c>
      <c r="T431" s="198">
        <f>S431*H431</f>
        <v>0</v>
      </c>
      <c r="AR431" s="26" t="s">
        <v>296</v>
      </c>
      <c r="AT431" s="26" t="s">
        <v>135</v>
      </c>
      <c r="AU431" s="26" t="s">
        <v>81</v>
      </c>
      <c r="AY431" s="26" t="s">
        <v>133</v>
      </c>
      <c r="BE431" s="199">
        <f>IF(N431="základní",J431,0)</f>
        <v>2641.9099999999999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26" t="s">
        <v>79</v>
      </c>
      <c r="BK431" s="199">
        <f>ROUND(I431*H431,2)</f>
        <v>2641.9099999999999</v>
      </c>
      <c r="BL431" s="26" t="s">
        <v>296</v>
      </c>
      <c r="BM431" s="26" t="s">
        <v>686</v>
      </c>
    </row>
    <row r="432" s="1" customFormat="1">
      <c r="B432" s="42"/>
      <c r="D432" s="200" t="s">
        <v>140</v>
      </c>
      <c r="F432" s="201" t="s">
        <v>687</v>
      </c>
      <c r="L432" s="42"/>
      <c r="M432" s="202"/>
      <c r="N432" s="43"/>
      <c r="O432" s="43"/>
      <c r="P432" s="43"/>
      <c r="Q432" s="43"/>
      <c r="R432" s="43"/>
      <c r="S432" s="43"/>
      <c r="T432" s="81"/>
      <c r="AT432" s="26" t="s">
        <v>140</v>
      </c>
      <c r="AU432" s="26" t="s">
        <v>81</v>
      </c>
    </row>
    <row r="433" s="12" customFormat="1">
      <c r="B433" s="206"/>
      <c r="D433" s="200" t="s">
        <v>227</v>
      </c>
      <c r="E433" s="207" t="s">
        <v>5</v>
      </c>
      <c r="F433" s="208" t="s">
        <v>688</v>
      </c>
      <c r="H433" s="207" t="s">
        <v>5</v>
      </c>
      <c r="L433" s="206"/>
      <c r="M433" s="209"/>
      <c r="N433" s="210"/>
      <c r="O433" s="210"/>
      <c r="P433" s="210"/>
      <c r="Q433" s="210"/>
      <c r="R433" s="210"/>
      <c r="S433" s="210"/>
      <c r="T433" s="211"/>
      <c r="AT433" s="207" t="s">
        <v>227</v>
      </c>
      <c r="AU433" s="207" t="s">
        <v>81</v>
      </c>
      <c r="AV433" s="12" t="s">
        <v>79</v>
      </c>
      <c r="AW433" s="12" t="s">
        <v>36</v>
      </c>
      <c r="AX433" s="12" t="s">
        <v>73</v>
      </c>
      <c r="AY433" s="207" t="s">
        <v>133</v>
      </c>
    </row>
    <row r="434" s="13" customFormat="1">
      <c r="B434" s="212"/>
      <c r="D434" s="200" t="s">
        <v>227</v>
      </c>
      <c r="E434" s="213" t="s">
        <v>5</v>
      </c>
      <c r="F434" s="214" t="s">
        <v>689</v>
      </c>
      <c r="H434" s="215">
        <v>72.780000000000001</v>
      </c>
      <c r="L434" s="212"/>
      <c r="M434" s="216"/>
      <c r="N434" s="217"/>
      <c r="O434" s="217"/>
      <c r="P434" s="217"/>
      <c r="Q434" s="217"/>
      <c r="R434" s="217"/>
      <c r="S434" s="217"/>
      <c r="T434" s="218"/>
      <c r="AT434" s="213" t="s">
        <v>227</v>
      </c>
      <c r="AU434" s="213" t="s">
        <v>81</v>
      </c>
      <c r="AV434" s="13" t="s">
        <v>81</v>
      </c>
      <c r="AW434" s="13" t="s">
        <v>36</v>
      </c>
      <c r="AX434" s="13" t="s">
        <v>73</v>
      </c>
      <c r="AY434" s="213" t="s">
        <v>133</v>
      </c>
    </row>
    <row r="435" s="14" customFormat="1">
      <c r="B435" s="219"/>
      <c r="D435" s="200" t="s">
        <v>227</v>
      </c>
      <c r="E435" s="220" t="s">
        <v>5</v>
      </c>
      <c r="F435" s="221" t="s">
        <v>230</v>
      </c>
      <c r="H435" s="222">
        <v>72.780000000000001</v>
      </c>
      <c r="L435" s="219"/>
      <c r="M435" s="223"/>
      <c r="N435" s="224"/>
      <c r="O435" s="224"/>
      <c r="P435" s="224"/>
      <c r="Q435" s="224"/>
      <c r="R435" s="224"/>
      <c r="S435" s="224"/>
      <c r="T435" s="225"/>
      <c r="AT435" s="220" t="s">
        <v>227</v>
      </c>
      <c r="AU435" s="220" t="s">
        <v>81</v>
      </c>
      <c r="AV435" s="14" t="s">
        <v>132</v>
      </c>
      <c r="AW435" s="14" t="s">
        <v>36</v>
      </c>
      <c r="AX435" s="14" t="s">
        <v>79</v>
      </c>
      <c r="AY435" s="220" t="s">
        <v>133</v>
      </c>
    </row>
    <row r="436" s="1" customFormat="1" ht="16.5" customHeight="1">
      <c r="B436" s="188"/>
      <c r="C436" s="226" t="s">
        <v>690</v>
      </c>
      <c r="D436" s="226" t="s">
        <v>311</v>
      </c>
      <c r="E436" s="227" t="s">
        <v>691</v>
      </c>
      <c r="F436" s="228" t="s">
        <v>692</v>
      </c>
      <c r="G436" s="229" t="s">
        <v>219</v>
      </c>
      <c r="H436" s="230">
        <v>40.029000000000003</v>
      </c>
      <c r="I436" s="231">
        <v>44.600000000000001</v>
      </c>
      <c r="J436" s="231">
        <f>ROUND(I436*H436,2)</f>
        <v>1785.29</v>
      </c>
      <c r="K436" s="228" t="s">
        <v>224</v>
      </c>
      <c r="L436" s="232"/>
      <c r="M436" s="233" t="s">
        <v>5</v>
      </c>
      <c r="N436" s="234" t="s">
        <v>44</v>
      </c>
      <c r="O436" s="197">
        <v>0</v>
      </c>
      <c r="P436" s="197">
        <f>O436*H436</f>
        <v>0</v>
      </c>
      <c r="Q436" s="197">
        <v>0.00055999999999999995</v>
      </c>
      <c r="R436" s="197">
        <f>Q436*H436</f>
        <v>0.02241624</v>
      </c>
      <c r="S436" s="197">
        <v>0</v>
      </c>
      <c r="T436" s="198">
        <f>S436*H436</f>
        <v>0</v>
      </c>
      <c r="AR436" s="26" t="s">
        <v>405</v>
      </c>
      <c r="AT436" s="26" t="s">
        <v>311</v>
      </c>
      <c r="AU436" s="26" t="s">
        <v>81</v>
      </c>
      <c r="AY436" s="26" t="s">
        <v>133</v>
      </c>
      <c r="BE436" s="199">
        <f>IF(N436="základní",J436,0)</f>
        <v>1785.29</v>
      </c>
      <c r="BF436" s="199">
        <f>IF(N436="snížená",J436,0)</f>
        <v>0</v>
      </c>
      <c r="BG436" s="199">
        <f>IF(N436="zákl. přenesená",J436,0)</f>
        <v>0</v>
      </c>
      <c r="BH436" s="199">
        <f>IF(N436="sníž. přenesená",J436,0)</f>
        <v>0</v>
      </c>
      <c r="BI436" s="199">
        <f>IF(N436="nulová",J436,0)</f>
        <v>0</v>
      </c>
      <c r="BJ436" s="26" t="s">
        <v>79</v>
      </c>
      <c r="BK436" s="199">
        <f>ROUND(I436*H436,2)</f>
        <v>1785.29</v>
      </c>
      <c r="BL436" s="26" t="s">
        <v>296</v>
      </c>
      <c r="BM436" s="26" t="s">
        <v>693</v>
      </c>
    </row>
    <row r="437" s="1" customFormat="1">
      <c r="B437" s="42"/>
      <c r="D437" s="200" t="s">
        <v>140</v>
      </c>
      <c r="F437" s="201" t="s">
        <v>694</v>
      </c>
      <c r="L437" s="42"/>
      <c r="M437" s="202"/>
      <c r="N437" s="43"/>
      <c r="O437" s="43"/>
      <c r="P437" s="43"/>
      <c r="Q437" s="43"/>
      <c r="R437" s="43"/>
      <c r="S437" s="43"/>
      <c r="T437" s="81"/>
      <c r="AT437" s="26" t="s">
        <v>140</v>
      </c>
      <c r="AU437" s="26" t="s">
        <v>81</v>
      </c>
    </row>
    <row r="438" s="13" customFormat="1">
      <c r="B438" s="212"/>
      <c r="D438" s="200" t="s">
        <v>227</v>
      </c>
      <c r="E438" s="213" t="s">
        <v>5</v>
      </c>
      <c r="F438" s="214" t="s">
        <v>695</v>
      </c>
      <c r="H438" s="215">
        <v>40.029000000000003</v>
      </c>
      <c r="L438" s="212"/>
      <c r="M438" s="216"/>
      <c r="N438" s="217"/>
      <c r="O438" s="217"/>
      <c r="P438" s="217"/>
      <c r="Q438" s="217"/>
      <c r="R438" s="217"/>
      <c r="S438" s="217"/>
      <c r="T438" s="218"/>
      <c r="AT438" s="213" t="s">
        <v>227</v>
      </c>
      <c r="AU438" s="213" t="s">
        <v>81</v>
      </c>
      <c r="AV438" s="13" t="s">
        <v>81</v>
      </c>
      <c r="AW438" s="13" t="s">
        <v>36</v>
      </c>
      <c r="AX438" s="13" t="s">
        <v>73</v>
      </c>
      <c r="AY438" s="213" t="s">
        <v>133</v>
      </c>
    </row>
    <row r="439" s="14" customFormat="1">
      <c r="B439" s="219"/>
      <c r="D439" s="200" t="s">
        <v>227</v>
      </c>
      <c r="E439" s="220" t="s">
        <v>5</v>
      </c>
      <c r="F439" s="221" t="s">
        <v>230</v>
      </c>
      <c r="H439" s="222">
        <v>40.029000000000003</v>
      </c>
      <c r="L439" s="219"/>
      <c r="M439" s="223"/>
      <c r="N439" s="224"/>
      <c r="O439" s="224"/>
      <c r="P439" s="224"/>
      <c r="Q439" s="224"/>
      <c r="R439" s="224"/>
      <c r="S439" s="224"/>
      <c r="T439" s="225"/>
      <c r="AT439" s="220" t="s">
        <v>227</v>
      </c>
      <c r="AU439" s="220" t="s">
        <v>81</v>
      </c>
      <c r="AV439" s="14" t="s">
        <v>132</v>
      </c>
      <c r="AW439" s="14" t="s">
        <v>36</v>
      </c>
      <c r="AX439" s="14" t="s">
        <v>79</v>
      </c>
      <c r="AY439" s="220" t="s">
        <v>133</v>
      </c>
    </row>
    <row r="440" s="1" customFormat="1" ht="16.5" customHeight="1">
      <c r="B440" s="188"/>
      <c r="C440" s="189" t="s">
        <v>696</v>
      </c>
      <c r="D440" s="189" t="s">
        <v>135</v>
      </c>
      <c r="E440" s="190" t="s">
        <v>697</v>
      </c>
      <c r="F440" s="191" t="s">
        <v>698</v>
      </c>
      <c r="G440" s="192" t="s">
        <v>223</v>
      </c>
      <c r="H440" s="193">
        <v>315</v>
      </c>
      <c r="I440" s="194">
        <v>60.399999999999999</v>
      </c>
      <c r="J440" s="194">
        <f>ROUND(I440*H440,2)</f>
        <v>19026</v>
      </c>
      <c r="K440" s="191" t="s">
        <v>224</v>
      </c>
      <c r="L440" s="42"/>
      <c r="M440" s="195" t="s">
        <v>5</v>
      </c>
      <c r="N440" s="196" t="s">
        <v>44</v>
      </c>
      <c r="O440" s="197">
        <v>0.16600000000000001</v>
      </c>
      <c r="P440" s="197">
        <f>O440*H440</f>
        <v>52.290000000000006</v>
      </c>
      <c r="Q440" s="197">
        <v>0</v>
      </c>
      <c r="R440" s="197">
        <f>Q440*H440</f>
        <v>0</v>
      </c>
      <c r="S440" s="197">
        <v>0</v>
      </c>
      <c r="T440" s="198">
        <f>S440*H440</f>
        <v>0</v>
      </c>
      <c r="AR440" s="26" t="s">
        <v>296</v>
      </c>
      <c r="AT440" s="26" t="s">
        <v>135</v>
      </c>
      <c r="AU440" s="26" t="s">
        <v>81</v>
      </c>
      <c r="AY440" s="26" t="s">
        <v>133</v>
      </c>
      <c r="BE440" s="199">
        <f>IF(N440="základní",J440,0)</f>
        <v>19026</v>
      </c>
      <c r="BF440" s="199">
        <f>IF(N440="snížená",J440,0)</f>
        <v>0</v>
      </c>
      <c r="BG440" s="199">
        <f>IF(N440="zákl. přenesená",J440,0)</f>
        <v>0</v>
      </c>
      <c r="BH440" s="199">
        <f>IF(N440="sníž. přenesená",J440,0)</f>
        <v>0</v>
      </c>
      <c r="BI440" s="199">
        <f>IF(N440="nulová",J440,0)</f>
        <v>0</v>
      </c>
      <c r="BJ440" s="26" t="s">
        <v>79</v>
      </c>
      <c r="BK440" s="199">
        <f>ROUND(I440*H440,2)</f>
        <v>19026</v>
      </c>
      <c r="BL440" s="26" t="s">
        <v>296</v>
      </c>
      <c r="BM440" s="26" t="s">
        <v>699</v>
      </c>
    </row>
    <row r="441" s="1" customFormat="1">
      <c r="B441" s="42"/>
      <c r="D441" s="200" t="s">
        <v>140</v>
      </c>
      <c r="F441" s="201" t="s">
        <v>700</v>
      </c>
      <c r="L441" s="42"/>
      <c r="M441" s="202"/>
      <c r="N441" s="43"/>
      <c r="O441" s="43"/>
      <c r="P441" s="43"/>
      <c r="Q441" s="43"/>
      <c r="R441" s="43"/>
      <c r="S441" s="43"/>
      <c r="T441" s="81"/>
      <c r="AT441" s="26" t="s">
        <v>140</v>
      </c>
      <c r="AU441" s="26" t="s">
        <v>81</v>
      </c>
    </row>
    <row r="442" s="1" customFormat="1" ht="16.5" customHeight="1">
      <c r="B442" s="188"/>
      <c r="C442" s="189" t="s">
        <v>701</v>
      </c>
      <c r="D442" s="189" t="s">
        <v>135</v>
      </c>
      <c r="E442" s="190" t="s">
        <v>702</v>
      </c>
      <c r="F442" s="191" t="s">
        <v>703</v>
      </c>
      <c r="G442" s="192" t="s">
        <v>223</v>
      </c>
      <c r="H442" s="193">
        <v>315</v>
      </c>
      <c r="I442" s="194">
        <v>71.5</v>
      </c>
      <c r="J442" s="194">
        <f>ROUND(I442*H442,2)</f>
        <v>22522.5</v>
      </c>
      <c r="K442" s="191" t="s">
        <v>224</v>
      </c>
      <c r="L442" s="42"/>
      <c r="M442" s="195" t="s">
        <v>5</v>
      </c>
      <c r="N442" s="196" t="s">
        <v>44</v>
      </c>
      <c r="O442" s="197">
        <v>0.19600000000000001</v>
      </c>
      <c r="P442" s="197">
        <f>O442*H442</f>
        <v>61.740000000000002</v>
      </c>
      <c r="Q442" s="197">
        <v>0</v>
      </c>
      <c r="R442" s="197">
        <f>Q442*H442</f>
        <v>0</v>
      </c>
      <c r="S442" s="197">
        <v>0</v>
      </c>
      <c r="T442" s="198">
        <f>S442*H442</f>
        <v>0</v>
      </c>
      <c r="AR442" s="26" t="s">
        <v>296</v>
      </c>
      <c r="AT442" s="26" t="s">
        <v>135</v>
      </c>
      <c r="AU442" s="26" t="s">
        <v>81</v>
      </c>
      <c r="AY442" s="26" t="s">
        <v>133</v>
      </c>
      <c r="BE442" s="199">
        <f>IF(N442="základní",J442,0)</f>
        <v>22522.5</v>
      </c>
      <c r="BF442" s="199">
        <f>IF(N442="snížená",J442,0)</f>
        <v>0</v>
      </c>
      <c r="BG442" s="199">
        <f>IF(N442="zákl. přenesená",J442,0)</f>
        <v>0</v>
      </c>
      <c r="BH442" s="199">
        <f>IF(N442="sníž. přenesená",J442,0)</f>
        <v>0</v>
      </c>
      <c r="BI442" s="199">
        <f>IF(N442="nulová",J442,0)</f>
        <v>0</v>
      </c>
      <c r="BJ442" s="26" t="s">
        <v>79</v>
      </c>
      <c r="BK442" s="199">
        <f>ROUND(I442*H442,2)</f>
        <v>22522.5</v>
      </c>
      <c r="BL442" s="26" t="s">
        <v>296</v>
      </c>
      <c r="BM442" s="26" t="s">
        <v>704</v>
      </c>
    </row>
    <row r="443" s="1" customFormat="1">
      <c r="B443" s="42"/>
      <c r="D443" s="200" t="s">
        <v>140</v>
      </c>
      <c r="F443" s="201" t="s">
        <v>705</v>
      </c>
      <c r="L443" s="42"/>
      <c r="M443" s="202"/>
      <c r="N443" s="43"/>
      <c r="O443" s="43"/>
      <c r="P443" s="43"/>
      <c r="Q443" s="43"/>
      <c r="R443" s="43"/>
      <c r="S443" s="43"/>
      <c r="T443" s="81"/>
      <c r="AT443" s="26" t="s">
        <v>140</v>
      </c>
      <c r="AU443" s="26" t="s">
        <v>81</v>
      </c>
    </row>
    <row r="444" s="1" customFormat="1" ht="16.5" customHeight="1">
      <c r="B444" s="188"/>
      <c r="C444" s="226" t="s">
        <v>706</v>
      </c>
      <c r="D444" s="226" t="s">
        <v>311</v>
      </c>
      <c r="E444" s="227" t="s">
        <v>707</v>
      </c>
      <c r="F444" s="228" t="s">
        <v>708</v>
      </c>
      <c r="G444" s="229" t="s">
        <v>223</v>
      </c>
      <c r="H444" s="230">
        <v>693</v>
      </c>
      <c r="I444" s="231">
        <v>26.300000000000001</v>
      </c>
      <c r="J444" s="231">
        <f>ROUND(I444*H444,2)</f>
        <v>18225.900000000001</v>
      </c>
      <c r="K444" s="228" t="s">
        <v>224</v>
      </c>
      <c r="L444" s="232"/>
      <c r="M444" s="233" t="s">
        <v>5</v>
      </c>
      <c r="N444" s="234" t="s">
        <v>44</v>
      </c>
      <c r="O444" s="197">
        <v>0</v>
      </c>
      <c r="P444" s="197">
        <f>O444*H444</f>
        <v>0</v>
      </c>
      <c r="Q444" s="197">
        <v>0.00029999999999999997</v>
      </c>
      <c r="R444" s="197">
        <f>Q444*H444</f>
        <v>0.20789999999999997</v>
      </c>
      <c r="S444" s="197">
        <v>0</v>
      </c>
      <c r="T444" s="198">
        <f>S444*H444</f>
        <v>0</v>
      </c>
      <c r="AR444" s="26" t="s">
        <v>405</v>
      </c>
      <c r="AT444" s="26" t="s">
        <v>311</v>
      </c>
      <c r="AU444" s="26" t="s">
        <v>81</v>
      </c>
      <c r="AY444" s="26" t="s">
        <v>133</v>
      </c>
      <c r="BE444" s="199">
        <f>IF(N444="základní",J444,0)</f>
        <v>18225.900000000001</v>
      </c>
      <c r="BF444" s="199">
        <f>IF(N444="snížená",J444,0)</f>
        <v>0</v>
      </c>
      <c r="BG444" s="199">
        <f>IF(N444="zákl. přenesená",J444,0)</f>
        <v>0</v>
      </c>
      <c r="BH444" s="199">
        <f>IF(N444="sníž. přenesená",J444,0)</f>
        <v>0</v>
      </c>
      <c r="BI444" s="199">
        <f>IF(N444="nulová",J444,0)</f>
        <v>0</v>
      </c>
      <c r="BJ444" s="26" t="s">
        <v>79</v>
      </c>
      <c r="BK444" s="199">
        <f>ROUND(I444*H444,2)</f>
        <v>18225.900000000001</v>
      </c>
      <c r="BL444" s="26" t="s">
        <v>296</v>
      </c>
      <c r="BM444" s="26" t="s">
        <v>709</v>
      </c>
    </row>
    <row r="445" s="13" customFormat="1">
      <c r="B445" s="212"/>
      <c r="D445" s="200" t="s">
        <v>227</v>
      </c>
      <c r="E445" s="213" t="s">
        <v>5</v>
      </c>
      <c r="F445" s="214" t="s">
        <v>710</v>
      </c>
      <c r="H445" s="215">
        <v>693</v>
      </c>
      <c r="L445" s="212"/>
      <c r="M445" s="216"/>
      <c r="N445" s="217"/>
      <c r="O445" s="217"/>
      <c r="P445" s="217"/>
      <c r="Q445" s="217"/>
      <c r="R445" s="217"/>
      <c r="S445" s="217"/>
      <c r="T445" s="218"/>
      <c r="AT445" s="213" t="s">
        <v>227</v>
      </c>
      <c r="AU445" s="213" t="s">
        <v>81</v>
      </c>
      <c r="AV445" s="13" t="s">
        <v>81</v>
      </c>
      <c r="AW445" s="13" t="s">
        <v>36</v>
      </c>
      <c r="AX445" s="13" t="s">
        <v>73</v>
      </c>
      <c r="AY445" s="213" t="s">
        <v>133</v>
      </c>
    </row>
    <row r="446" s="14" customFormat="1">
      <c r="B446" s="219"/>
      <c r="D446" s="200" t="s">
        <v>227</v>
      </c>
      <c r="E446" s="220" t="s">
        <v>5</v>
      </c>
      <c r="F446" s="221" t="s">
        <v>230</v>
      </c>
      <c r="H446" s="222">
        <v>693</v>
      </c>
      <c r="L446" s="219"/>
      <c r="M446" s="223"/>
      <c r="N446" s="224"/>
      <c r="O446" s="224"/>
      <c r="P446" s="224"/>
      <c r="Q446" s="224"/>
      <c r="R446" s="224"/>
      <c r="S446" s="224"/>
      <c r="T446" s="225"/>
      <c r="AT446" s="220" t="s">
        <v>227</v>
      </c>
      <c r="AU446" s="220" t="s">
        <v>81</v>
      </c>
      <c r="AV446" s="14" t="s">
        <v>132</v>
      </c>
      <c r="AW446" s="14" t="s">
        <v>36</v>
      </c>
      <c r="AX446" s="14" t="s">
        <v>79</v>
      </c>
      <c r="AY446" s="220" t="s">
        <v>133</v>
      </c>
    </row>
    <row r="447" s="1" customFormat="1" ht="16.5" customHeight="1">
      <c r="B447" s="188"/>
      <c r="C447" s="189" t="s">
        <v>711</v>
      </c>
      <c r="D447" s="189" t="s">
        <v>135</v>
      </c>
      <c r="E447" s="190" t="s">
        <v>712</v>
      </c>
      <c r="F447" s="191" t="s">
        <v>713</v>
      </c>
      <c r="G447" s="192" t="s">
        <v>223</v>
      </c>
      <c r="H447" s="193">
        <v>315</v>
      </c>
      <c r="I447" s="194">
        <v>50</v>
      </c>
      <c r="J447" s="194">
        <f>ROUND(I447*H447,2)</f>
        <v>15750</v>
      </c>
      <c r="K447" s="191" t="s">
        <v>224</v>
      </c>
      <c r="L447" s="42"/>
      <c r="M447" s="195" t="s">
        <v>5</v>
      </c>
      <c r="N447" s="196" t="s">
        <v>44</v>
      </c>
      <c r="O447" s="197">
        <v>0.097000000000000003</v>
      </c>
      <c r="P447" s="197">
        <f>O447*H447</f>
        <v>30.555</v>
      </c>
      <c r="Q447" s="197">
        <v>0.00012</v>
      </c>
      <c r="R447" s="197">
        <f>Q447*H447</f>
        <v>0.0378</v>
      </c>
      <c r="S447" s="197">
        <v>0</v>
      </c>
      <c r="T447" s="198">
        <f>S447*H447</f>
        <v>0</v>
      </c>
      <c r="AR447" s="26" t="s">
        <v>296</v>
      </c>
      <c r="AT447" s="26" t="s">
        <v>135</v>
      </c>
      <c r="AU447" s="26" t="s">
        <v>81</v>
      </c>
      <c r="AY447" s="26" t="s">
        <v>133</v>
      </c>
      <c r="BE447" s="199">
        <f>IF(N447="základní",J447,0)</f>
        <v>15750</v>
      </c>
      <c r="BF447" s="199">
        <f>IF(N447="snížená",J447,0)</f>
        <v>0</v>
      </c>
      <c r="BG447" s="199">
        <f>IF(N447="zákl. přenesená",J447,0)</f>
        <v>0</v>
      </c>
      <c r="BH447" s="199">
        <f>IF(N447="sníž. přenesená",J447,0)</f>
        <v>0</v>
      </c>
      <c r="BI447" s="199">
        <f>IF(N447="nulová",J447,0)</f>
        <v>0</v>
      </c>
      <c r="BJ447" s="26" t="s">
        <v>79</v>
      </c>
      <c r="BK447" s="199">
        <f>ROUND(I447*H447,2)</f>
        <v>15750</v>
      </c>
      <c r="BL447" s="26" t="s">
        <v>296</v>
      </c>
      <c r="BM447" s="26" t="s">
        <v>714</v>
      </c>
    </row>
    <row r="448" s="1" customFormat="1">
      <c r="B448" s="42"/>
      <c r="D448" s="200" t="s">
        <v>140</v>
      </c>
      <c r="F448" s="201" t="s">
        <v>715</v>
      </c>
      <c r="L448" s="42"/>
      <c r="M448" s="202"/>
      <c r="N448" s="43"/>
      <c r="O448" s="43"/>
      <c r="P448" s="43"/>
      <c r="Q448" s="43"/>
      <c r="R448" s="43"/>
      <c r="S448" s="43"/>
      <c r="T448" s="81"/>
      <c r="AT448" s="26" t="s">
        <v>140</v>
      </c>
      <c r="AU448" s="26" t="s">
        <v>81</v>
      </c>
    </row>
    <row r="449" s="12" customFormat="1">
      <c r="B449" s="206"/>
      <c r="D449" s="200" t="s">
        <v>227</v>
      </c>
      <c r="E449" s="207" t="s">
        <v>5</v>
      </c>
      <c r="F449" s="208" t="s">
        <v>716</v>
      </c>
      <c r="H449" s="207" t="s">
        <v>5</v>
      </c>
      <c r="L449" s="206"/>
      <c r="M449" s="209"/>
      <c r="N449" s="210"/>
      <c r="O449" s="210"/>
      <c r="P449" s="210"/>
      <c r="Q449" s="210"/>
      <c r="R449" s="210"/>
      <c r="S449" s="210"/>
      <c r="T449" s="211"/>
      <c r="AT449" s="207" t="s">
        <v>227</v>
      </c>
      <c r="AU449" s="207" t="s">
        <v>81</v>
      </c>
      <c r="AV449" s="12" t="s">
        <v>79</v>
      </c>
      <c r="AW449" s="12" t="s">
        <v>36</v>
      </c>
      <c r="AX449" s="12" t="s">
        <v>73</v>
      </c>
      <c r="AY449" s="207" t="s">
        <v>133</v>
      </c>
    </row>
    <row r="450" s="13" customFormat="1">
      <c r="B450" s="212"/>
      <c r="D450" s="200" t="s">
        <v>227</v>
      </c>
      <c r="E450" s="213" t="s">
        <v>5</v>
      </c>
      <c r="F450" s="214" t="s">
        <v>717</v>
      </c>
      <c r="H450" s="215">
        <v>315</v>
      </c>
      <c r="L450" s="212"/>
      <c r="M450" s="216"/>
      <c r="N450" s="217"/>
      <c r="O450" s="217"/>
      <c r="P450" s="217"/>
      <c r="Q450" s="217"/>
      <c r="R450" s="217"/>
      <c r="S450" s="217"/>
      <c r="T450" s="218"/>
      <c r="AT450" s="213" t="s">
        <v>227</v>
      </c>
      <c r="AU450" s="213" t="s">
        <v>81</v>
      </c>
      <c r="AV450" s="13" t="s">
        <v>81</v>
      </c>
      <c r="AW450" s="13" t="s">
        <v>36</v>
      </c>
      <c r="AX450" s="13" t="s">
        <v>73</v>
      </c>
      <c r="AY450" s="213" t="s">
        <v>133</v>
      </c>
    </row>
    <row r="451" s="14" customFormat="1">
      <c r="B451" s="219"/>
      <c r="D451" s="200" t="s">
        <v>227</v>
      </c>
      <c r="E451" s="220" t="s">
        <v>5</v>
      </c>
      <c r="F451" s="221" t="s">
        <v>230</v>
      </c>
      <c r="H451" s="222">
        <v>315</v>
      </c>
      <c r="L451" s="219"/>
      <c r="M451" s="223"/>
      <c r="N451" s="224"/>
      <c r="O451" s="224"/>
      <c r="P451" s="224"/>
      <c r="Q451" s="224"/>
      <c r="R451" s="224"/>
      <c r="S451" s="224"/>
      <c r="T451" s="225"/>
      <c r="AT451" s="220" t="s">
        <v>227</v>
      </c>
      <c r="AU451" s="220" t="s">
        <v>81</v>
      </c>
      <c r="AV451" s="14" t="s">
        <v>132</v>
      </c>
      <c r="AW451" s="14" t="s">
        <v>36</v>
      </c>
      <c r="AX451" s="14" t="s">
        <v>79</v>
      </c>
      <c r="AY451" s="220" t="s">
        <v>133</v>
      </c>
    </row>
    <row r="452" s="1" customFormat="1" ht="25.5" customHeight="1">
      <c r="B452" s="188"/>
      <c r="C452" s="226" t="s">
        <v>718</v>
      </c>
      <c r="D452" s="226" t="s">
        <v>311</v>
      </c>
      <c r="E452" s="227" t="s">
        <v>719</v>
      </c>
      <c r="F452" s="228" t="s">
        <v>720</v>
      </c>
      <c r="G452" s="229" t="s">
        <v>223</v>
      </c>
      <c r="H452" s="230">
        <v>378</v>
      </c>
      <c r="I452" s="231">
        <v>110</v>
      </c>
      <c r="J452" s="231">
        <f>ROUND(I452*H452,2)</f>
        <v>41580</v>
      </c>
      <c r="K452" s="228" t="s">
        <v>5</v>
      </c>
      <c r="L452" s="232"/>
      <c r="M452" s="233" t="s">
        <v>5</v>
      </c>
      <c r="N452" s="234" t="s">
        <v>44</v>
      </c>
      <c r="O452" s="197">
        <v>0</v>
      </c>
      <c r="P452" s="197">
        <f>O452*H452</f>
        <v>0</v>
      </c>
      <c r="Q452" s="197">
        <v>0.00059999999999999995</v>
      </c>
      <c r="R452" s="197">
        <f>Q452*H452</f>
        <v>0.22679999999999997</v>
      </c>
      <c r="S452" s="197">
        <v>0</v>
      </c>
      <c r="T452" s="198">
        <f>S452*H452</f>
        <v>0</v>
      </c>
      <c r="AR452" s="26" t="s">
        <v>405</v>
      </c>
      <c r="AT452" s="26" t="s">
        <v>311</v>
      </c>
      <c r="AU452" s="26" t="s">
        <v>81</v>
      </c>
      <c r="AY452" s="26" t="s">
        <v>133</v>
      </c>
      <c r="BE452" s="199">
        <f>IF(N452="základní",J452,0)</f>
        <v>41580</v>
      </c>
      <c r="BF452" s="199">
        <f>IF(N452="snížená",J452,0)</f>
        <v>0</v>
      </c>
      <c r="BG452" s="199">
        <f>IF(N452="zákl. přenesená",J452,0)</f>
        <v>0</v>
      </c>
      <c r="BH452" s="199">
        <f>IF(N452="sníž. přenesená",J452,0)</f>
        <v>0</v>
      </c>
      <c r="BI452" s="199">
        <f>IF(N452="nulová",J452,0)</f>
        <v>0</v>
      </c>
      <c r="BJ452" s="26" t="s">
        <v>79</v>
      </c>
      <c r="BK452" s="199">
        <f>ROUND(I452*H452,2)</f>
        <v>41580</v>
      </c>
      <c r="BL452" s="26" t="s">
        <v>296</v>
      </c>
      <c r="BM452" s="26" t="s">
        <v>721</v>
      </c>
    </row>
    <row r="453" s="13" customFormat="1">
      <c r="B453" s="212"/>
      <c r="D453" s="200" t="s">
        <v>227</v>
      </c>
      <c r="E453" s="213" t="s">
        <v>5</v>
      </c>
      <c r="F453" s="214" t="s">
        <v>682</v>
      </c>
      <c r="H453" s="215">
        <v>378</v>
      </c>
      <c r="L453" s="212"/>
      <c r="M453" s="216"/>
      <c r="N453" s="217"/>
      <c r="O453" s="217"/>
      <c r="P453" s="217"/>
      <c r="Q453" s="217"/>
      <c r="R453" s="217"/>
      <c r="S453" s="217"/>
      <c r="T453" s="218"/>
      <c r="AT453" s="213" t="s">
        <v>227</v>
      </c>
      <c r="AU453" s="213" t="s">
        <v>81</v>
      </c>
      <c r="AV453" s="13" t="s">
        <v>81</v>
      </c>
      <c r="AW453" s="13" t="s">
        <v>36</v>
      </c>
      <c r="AX453" s="13" t="s">
        <v>79</v>
      </c>
      <c r="AY453" s="213" t="s">
        <v>133</v>
      </c>
    </row>
    <row r="454" s="1" customFormat="1" ht="25.5" customHeight="1">
      <c r="B454" s="188"/>
      <c r="C454" s="189" t="s">
        <v>722</v>
      </c>
      <c r="D454" s="189" t="s">
        <v>135</v>
      </c>
      <c r="E454" s="190" t="s">
        <v>723</v>
      </c>
      <c r="F454" s="191" t="s">
        <v>724</v>
      </c>
      <c r="G454" s="192" t="s">
        <v>301</v>
      </c>
      <c r="H454" s="193">
        <v>1.7250000000000001</v>
      </c>
      <c r="I454" s="194">
        <v>887</v>
      </c>
      <c r="J454" s="194">
        <f>ROUND(I454*H454,2)</f>
        <v>1530.0799999999999</v>
      </c>
      <c r="K454" s="191" t="s">
        <v>224</v>
      </c>
      <c r="L454" s="42"/>
      <c r="M454" s="195" t="s">
        <v>5</v>
      </c>
      <c r="N454" s="196" t="s">
        <v>44</v>
      </c>
      <c r="O454" s="197">
        <v>1.5980000000000001</v>
      </c>
      <c r="P454" s="197">
        <f>O454*H454</f>
        <v>2.7565500000000003</v>
      </c>
      <c r="Q454" s="197">
        <v>0</v>
      </c>
      <c r="R454" s="197">
        <f>Q454*H454</f>
        <v>0</v>
      </c>
      <c r="S454" s="197">
        <v>0</v>
      </c>
      <c r="T454" s="198">
        <f>S454*H454</f>
        <v>0</v>
      </c>
      <c r="AR454" s="26" t="s">
        <v>296</v>
      </c>
      <c r="AT454" s="26" t="s">
        <v>135</v>
      </c>
      <c r="AU454" s="26" t="s">
        <v>81</v>
      </c>
      <c r="AY454" s="26" t="s">
        <v>133</v>
      </c>
      <c r="BE454" s="199">
        <f>IF(N454="základní",J454,0)</f>
        <v>1530.0799999999999</v>
      </c>
      <c r="BF454" s="199">
        <f>IF(N454="snížená",J454,0)</f>
        <v>0</v>
      </c>
      <c r="BG454" s="199">
        <f>IF(N454="zákl. přenesená",J454,0)</f>
        <v>0</v>
      </c>
      <c r="BH454" s="199">
        <f>IF(N454="sníž. přenesená",J454,0)</f>
        <v>0</v>
      </c>
      <c r="BI454" s="199">
        <f>IF(N454="nulová",J454,0)</f>
        <v>0</v>
      </c>
      <c r="BJ454" s="26" t="s">
        <v>79</v>
      </c>
      <c r="BK454" s="199">
        <f>ROUND(I454*H454,2)</f>
        <v>1530.0799999999999</v>
      </c>
      <c r="BL454" s="26" t="s">
        <v>296</v>
      </c>
      <c r="BM454" s="26" t="s">
        <v>725</v>
      </c>
    </row>
    <row r="455" s="1" customFormat="1">
      <c r="B455" s="42"/>
      <c r="D455" s="200" t="s">
        <v>140</v>
      </c>
      <c r="F455" s="201" t="s">
        <v>726</v>
      </c>
      <c r="L455" s="42"/>
      <c r="M455" s="202"/>
      <c r="N455" s="43"/>
      <c r="O455" s="43"/>
      <c r="P455" s="43"/>
      <c r="Q455" s="43"/>
      <c r="R455" s="43"/>
      <c r="S455" s="43"/>
      <c r="T455" s="81"/>
      <c r="AT455" s="26" t="s">
        <v>140</v>
      </c>
      <c r="AU455" s="26" t="s">
        <v>81</v>
      </c>
    </row>
    <row r="456" s="11" customFormat="1" ht="29.88" customHeight="1">
      <c r="B456" s="176"/>
      <c r="D456" s="177" t="s">
        <v>72</v>
      </c>
      <c r="E456" s="186" t="s">
        <v>727</v>
      </c>
      <c r="F456" s="186" t="s">
        <v>728</v>
      </c>
      <c r="J456" s="187">
        <f>BK456</f>
        <v>60199.090000000004</v>
      </c>
      <c r="L456" s="176"/>
      <c r="M456" s="180"/>
      <c r="N456" s="181"/>
      <c r="O456" s="181"/>
      <c r="P456" s="182">
        <f>SUM(P457:P472)</f>
        <v>25.876740000000005</v>
      </c>
      <c r="Q456" s="181"/>
      <c r="R456" s="182">
        <f>SUM(R457:R472)</f>
        <v>0.21682400000000002</v>
      </c>
      <c r="S456" s="181"/>
      <c r="T456" s="183">
        <f>SUM(T457:T472)</f>
        <v>0</v>
      </c>
      <c r="AR456" s="177" t="s">
        <v>81</v>
      </c>
      <c r="AT456" s="184" t="s">
        <v>72</v>
      </c>
      <c r="AU456" s="184" t="s">
        <v>79</v>
      </c>
      <c r="AY456" s="177" t="s">
        <v>133</v>
      </c>
      <c r="BK456" s="185">
        <f>SUM(BK457:BK472)</f>
        <v>60199.090000000004</v>
      </c>
    </row>
    <row r="457" s="1" customFormat="1" ht="25.5" customHeight="1">
      <c r="B457" s="188"/>
      <c r="C457" s="189" t="s">
        <v>729</v>
      </c>
      <c r="D457" s="189" t="s">
        <v>135</v>
      </c>
      <c r="E457" s="190" t="s">
        <v>730</v>
      </c>
      <c r="F457" s="191" t="s">
        <v>731</v>
      </c>
      <c r="G457" s="192" t="s">
        <v>356</v>
      </c>
      <c r="H457" s="193">
        <v>20</v>
      </c>
      <c r="I457" s="194">
        <v>502</v>
      </c>
      <c r="J457" s="194">
        <f>ROUND(I457*H457,2)</f>
        <v>10040</v>
      </c>
      <c r="K457" s="191" t="s">
        <v>224</v>
      </c>
      <c r="L457" s="42"/>
      <c r="M457" s="195" t="s">
        <v>5</v>
      </c>
      <c r="N457" s="196" t="s">
        <v>44</v>
      </c>
      <c r="O457" s="197">
        <v>0.39200000000000002</v>
      </c>
      <c r="P457" s="197">
        <f>O457*H457</f>
        <v>7.8399999999999999</v>
      </c>
      <c r="Q457" s="197">
        <v>0.0043099999999999996</v>
      </c>
      <c r="R457" s="197">
        <f>Q457*H457</f>
        <v>0.086199999999999999</v>
      </c>
      <c r="S457" s="197">
        <v>0</v>
      </c>
      <c r="T457" s="198">
        <f>S457*H457</f>
        <v>0</v>
      </c>
      <c r="AR457" s="26" t="s">
        <v>296</v>
      </c>
      <c r="AT457" s="26" t="s">
        <v>135</v>
      </c>
      <c r="AU457" s="26" t="s">
        <v>81</v>
      </c>
      <c r="AY457" s="26" t="s">
        <v>133</v>
      </c>
      <c r="BE457" s="199">
        <f>IF(N457="základní",J457,0)</f>
        <v>10040</v>
      </c>
      <c r="BF457" s="199">
        <f>IF(N457="snížená",J457,0)</f>
        <v>0</v>
      </c>
      <c r="BG457" s="199">
        <f>IF(N457="zákl. přenesená",J457,0)</f>
        <v>0</v>
      </c>
      <c r="BH457" s="199">
        <f>IF(N457="sníž. přenesená",J457,0)</f>
        <v>0</v>
      </c>
      <c r="BI457" s="199">
        <f>IF(N457="nulová",J457,0)</f>
        <v>0</v>
      </c>
      <c r="BJ457" s="26" t="s">
        <v>79</v>
      </c>
      <c r="BK457" s="199">
        <f>ROUND(I457*H457,2)</f>
        <v>10040</v>
      </c>
      <c r="BL457" s="26" t="s">
        <v>296</v>
      </c>
      <c r="BM457" s="26" t="s">
        <v>732</v>
      </c>
    </row>
    <row r="458" s="1" customFormat="1">
      <c r="B458" s="42"/>
      <c r="D458" s="200" t="s">
        <v>140</v>
      </c>
      <c r="F458" s="201" t="s">
        <v>733</v>
      </c>
      <c r="L458" s="42"/>
      <c r="M458" s="202"/>
      <c r="N458" s="43"/>
      <c r="O458" s="43"/>
      <c r="P458" s="43"/>
      <c r="Q458" s="43"/>
      <c r="R458" s="43"/>
      <c r="S458" s="43"/>
      <c r="T458" s="81"/>
      <c r="AT458" s="26" t="s">
        <v>140</v>
      </c>
      <c r="AU458" s="26" t="s">
        <v>81</v>
      </c>
    </row>
    <row r="459" s="1" customFormat="1" ht="16.5" customHeight="1">
      <c r="B459" s="188"/>
      <c r="C459" s="189" t="s">
        <v>734</v>
      </c>
      <c r="D459" s="189" t="s">
        <v>135</v>
      </c>
      <c r="E459" s="190" t="s">
        <v>735</v>
      </c>
      <c r="F459" s="191" t="s">
        <v>736</v>
      </c>
      <c r="G459" s="192" t="s">
        <v>356</v>
      </c>
      <c r="H459" s="193">
        <v>45.600000000000001</v>
      </c>
      <c r="I459" s="194">
        <v>769</v>
      </c>
      <c r="J459" s="194">
        <f>ROUND(I459*H459,2)</f>
        <v>35066.400000000001</v>
      </c>
      <c r="K459" s="191" t="s">
        <v>224</v>
      </c>
      <c r="L459" s="42"/>
      <c r="M459" s="195" t="s">
        <v>5</v>
      </c>
      <c r="N459" s="196" t="s">
        <v>44</v>
      </c>
      <c r="O459" s="197">
        <v>0.248</v>
      </c>
      <c r="P459" s="197">
        <f>O459*H459</f>
        <v>11.3088</v>
      </c>
      <c r="Q459" s="197">
        <v>0.0020899999999999998</v>
      </c>
      <c r="R459" s="197">
        <f>Q459*H459</f>
        <v>0.095304</v>
      </c>
      <c r="S459" s="197">
        <v>0</v>
      </c>
      <c r="T459" s="198">
        <f>S459*H459</f>
        <v>0</v>
      </c>
      <c r="AR459" s="26" t="s">
        <v>296</v>
      </c>
      <c r="AT459" s="26" t="s">
        <v>135</v>
      </c>
      <c r="AU459" s="26" t="s">
        <v>81</v>
      </c>
      <c r="AY459" s="26" t="s">
        <v>133</v>
      </c>
      <c r="BE459" s="199">
        <f>IF(N459="základní",J459,0)</f>
        <v>35066.400000000001</v>
      </c>
      <c r="BF459" s="199">
        <f>IF(N459="snížená",J459,0)</f>
        <v>0</v>
      </c>
      <c r="BG459" s="199">
        <f>IF(N459="zákl. přenesená",J459,0)</f>
        <v>0</v>
      </c>
      <c r="BH459" s="199">
        <f>IF(N459="sníž. přenesená",J459,0)</f>
        <v>0</v>
      </c>
      <c r="BI459" s="199">
        <f>IF(N459="nulová",J459,0)</f>
        <v>0</v>
      </c>
      <c r="BJ459" s="26" t="s">
        <v>79</v>
      </c>
      <c r="BK459" s="199">
        <f>ROUND(I459*H459,2)</f>
        <v>35066.400000000001</v>
      </c>
      <c r="BL459" s="26" t="s">
        <v>296</v>
      </c>
      <c r="BM459" s="26" t="s">
        <v>737</v>
      </c>
    </row>
    <row r="460" s="1" customFormat="1">
      <c r="B460" s="42"/>
      <c r="D460" s="200" t="s">
        <v>140</v>
      </c>
      <c r="F460" s="201" t="s">
        <v>738</v>
      </c>
      <c r="L460" s="42"/>
      <c r="M460" s="202"/>
      <c r="N460" s="43"/>
      <c r="O460" s="43"/>
      <c r="P460" s="43"/>
      <c r="Q460" s="43"/>
      <c r="R460" s="43"/>
      <c r="S460" s="43"/>
      <c r="T460" s="81"/>
      <c r="AT460" s="26" t="s">
        <v>140</v>
      </c>
      <c r="AU460" s="26" t="s">
        <v>81</v>
      </c>
    </row>
    <row r="461" s="13" customFormat="1">
      <c r="B461" s="212"/>
      <c r="D461" s="200" t="s">
        <v>227</v>
      </c>
      <c r="E461" s="213" t="s">
        <v>5</v>
      </c>
      <c r="F461" s="214" t="s">
        <v>739</v>
      </c>
      <c r="H461" s="215">
        <v>45.600000000000001</v>
      </c>
      <c r="L461" s="212"/>
      <c r="M461" s="216"/>
      <c r="N461" s="217"/>
      <c r="O461" s="217"/>
      <c r="P461" s="217"/>
      <c r="Q461" s="217"/>
      <c r="R461" s="217"/>
      <c r="S461" s="217"/>
      <c r="T461" s="218"/>
      <c r="AT461" s="213" t="s">
        <v>227</v>
      </c>
      <c r="AU461" s="213" t="s">
        <v>81</v>
      </c>
      <c r="AV461" s="13" t="s">
        <v>81</v>
      </c>
      <c r="AW461" s="13" t="s">
        <v>36</v>
      </c>
      <c r="AX461" s="13" t="s">
        <v>73</v>
      </c>
      <c r="AY461" s="213" t="s">
        <v>133</v>
      </c>
    </row>
    <row r="462" s="14" customFormat="1">
      <c r="B462" s="219"/>
      <c r="D462" s="200" t="s">
        <v>227</v>
      </c>
      <c r="E462" s="220" t="s">
        <v>5</v>
      </c>
      <c r="F462" s="221" t="s">
        <v>230</v>
      </c>
      <c r="H462" s="222">
        <v>45.600000000000001</v>
      </c>
      <c r="L462" s="219"/>
      <c r="M462" s="223"/>
      <c r="N462" s="224"/>
      <c r="O462" s="224"/>
      <c r="P462" s="224"/>
      <c r="Q462" s="224"/>
      <c r="R462" s="224"/>
      <c r="S462" s="224"/>
      <c r="T462" s="225"/>
      <c r="AT462" s="220" t="s">
        <v>227</v>
      </c>
      <c r="AU462" s="220" t="s">
        <v>81</v>
      </c>
      <c r="AV462" s="14" t="s">
        <v>132</v>
      </c>
      <c r="AW462" s="14" t="s">
        <v>36</v>
      </c>
      <c r="AX462" s="14" t="s">
        <v>79</v>
      </c>
      <c r="AY462" s="220" t="s">
        <v>133</v>
      </c>
    </row>
    <row r="463" s="1" customFormat="1" ht="25.5" customHeight="1">
      <c r="B463" s="188"/>
      <c r="C463" s="189" t="s">
        <v>740</v>
      </c>
      <c r="D463" s="189" t="s">
        <v>135</v>
      </c>
      <c r="E463" s="190" t="s">
        <v>741</v>
      </c>
      <c r="F463" s="191" t="s">
        <v>742</v>
      </c>
      <c r="G463" s="192" t="s">
        <v>219</v>
      </c>
      <c r="H463" s="193">
        <v>1</v>
      </c>
      <c r="I463" s="194">
        <v>1150</v>
      </c>
      <c r="J463" s="194">
        <f>ROUND(I463*H463,2)</f>
        <v>1150</v>
      </c>
      <c r="K463" s="191" t="s">
        <v>224</v>
      </c>
      <c r="L463" s="42"/>
      <c r="M463" s="195" t="s">
        <v>5</v>
      </c>
      <c r="N463" s="196" t="s">
        <v>44</v>
      </c>
      <c r="O463" s="197">
        <v>0.12</v>
      </c>
      <c r="P463" s="197">
        <f>O463*H463</f>
        <v>0.12</v>
      </c>
      <c r="Q463" s="197">
        <v>0.00025000000000000001</v>
      </c>
      <c r="R463" s="197">
        <f>Q463*H463</f>
        <v>0.00025000000000000001</v>
      </c>
      <c r="S463" s="197">
        <v>0</v>
      </c>
      <c r="T463" s="198">
        <f>S463*H463</f>
        <v>0</v>
      </c>
      <c r="AR463" s="26" t="s">
        <v>296</v>
      </c>
      <c r="AT463" s="26" t="s">
        <v>135</v>
      </c>
      <c r="AU463" s="26" t="s">
        <v>81</v>
      </c>
      <c r="AY463" s="26" t="s">
        <v>133</v>
      </c>
      <c r="BE463" s="199">
        <f>IF(N463="základní",J463,0)</f>
        <v>1150</v>
      </c>
      <c r="BF463" s="199">
        <f>IF(N463="snížená",J463,0)</f>
        <v>0</v>
      </c>
      <c r="BG463" s="199">
        <f>IF(N463="zákl. přenesená",J463,0)</f>
        <v>0</v>
      </c>
      <c r="BH463" s="199">
        <f>IF(N463="sníž. přenesená",J463,0)</f>
        <v>0</v>
      </c>
      <c r="BI463" s="199">
        <f>IF(N463="nulová",J463,0)</f>
        <v>0</v>
      </c>
      <c r="BJ463" s="26" t="s">
        <v>79</v>
      </c>
      <c r="BK463" s="199">
        <f>ROUND(I463*H463,2)</f>
        <v>1150</v>
      </c>
      <c r="BL463" s="26" t="s">
        <v>296</v>
      </c>
      <c r="BM463" s="26" t="s">
        <v>743</v>
      </c>
    </row>
    <row r="464" s="1" customFormat="1">
      <c r="B464" s="42"/>
      <c r="D464" s="200" t="s">
        <v>140</v>
      </c>
      <c r="F464" s="201" t="s">
        <v>744</v>
      </c>
      <c r="L464" s="42"/>
      <c r="M464" s="202"/>
      <c r="N464" s="43"/>
      <c r="O464" s="43"/>
      <c r="P464" s="43"/>
      <c r="Q464" s="43"/>
      <c r="R464" s="43"/>
      <c r="S464" s="43"/>
      <c r="T464" s="81"/>
      <c r="AT464" s="26" t="s">
        <v>140</v>
      </c>
      <c r="AU464" s="26" t="s">
        <v>81</v>
      </c>
    </row>
    <row r="465" s="1" customFormat="1" ht="25.5" customHeight="1">
      <c r="B465" s="188"/>
      <c r="C465" s="189" t="s">
        <v>745</v>
      </c>
      <c r="D465" s="189" t="s">
        <v>135</v>
      </c>
      <c r="E465" s="190" t="s">
        <v>746</v>
      </c>
      <c r="F465" s="191" t="s">
        <v>747</v>
      </c>
      <c r="G465" s="192" t="s">
        <v>219</v>
      </c>
      <c r="H465" s="193">
        <v>3</v>
      </c>
      <c r="I465" s="194">
        <v>494</v>
      </c>
      <c r="J465" s="194">
        <f>ROUND(I465*H465,2)</f>
        <v>1482</v>
      </c>
      <c r="K465" s="191" t="s">
        <v>224</v>
      </c>
      <c r="L465" s="42"/>
      <c r="M465" s="195" t="s">
        <v>5</v>
      </c>
      <c r="N465" s="196" t="s">
        <v>44</v>
      </c>
      <c r="O465" s="197">
        <v>0.45000000000000001</v>
      </c>
      <c r="P465" s="197">
        <f>O465*H465</f>
        <v>1.3500000000000001</v>
      </c>
      <c r="Q465" s="197">
        <v>0.00025000000000000001</v>
      </c>
      <c r="R465" s="197">
        <f>Q465*H465</f>
        <v>0.00075000000000000002</v>
      </c>
      <c r="S465" s="197">
        <v>0</v>
      </c>
      <c r="T465" s="198">
        <f>S465*H465</f>
        <v>0</v>
      </c>
      <c r="AR465" s="26" t="s">
        <v>296</v>
      </c>
      <c r="AT465" s="26" t="s">
        <v>135</v>
      </c>
      <c r="AU465" s="26" t="s">
        <v>81</v>
      </c>
      <c r="AY465" s="26" t="s">
        <v>133</v>
      </c>
      <c r="BE465" s="199">
        <f>IF(N465="základní",J465,0)</f>
        <v>1482</v>
      </c>
      <c r="BF465" s="199">
        <f>IF(N465="snížená",J465,0)</f>
        <v>0</v>
      </c>
      <c r="BG465" s="199">
        <f>IF(N465="zákl. přenesená",J465,0)</f>
        <v>0</v>
      </c>
      <c r="BH465" s="199">
        <f>IF(N465="sníž. přenesená",J465,0)</f>
        <v>0</v>
      </c>
      <c r="BI465" s="199">
        <f>IF(N465="nulová",J465,0)</f>
        <v>0</v>
      </c>
      <c r="BJ465" s="26" t="s">
        <v>79</v>
      </c>
      <c r="BK465" s="199">
        <f>ROUND(I465*H465,2)</f>
        <v>1482</v>
      </c>
      <c r="BL465" s="26" t="s">
        <v>296</v>
      </c>
      <c r="BM465" s="26" t="s">
        <v>748</v>
      </c>
    </row>
    <row r="466" s="1" customFormat="1">
      <c r="B466" s="42"/>
      <c r="D466" s="200" t="s">
        <v>140</v>
      </c>
      <c r="F466" s="201" t="s">
        <v>749</v>
      </c>
      <c r="L466" s="42"/>
      <c r="M466" s="202"/>
      <c r="N466" s="43"/>
      <c r="O466" s="43"/>
      <c r="P466" s="43"/>
      <c r="Q466" s="43"/>
      <c r="R466" s="43"/>
      <c r="S466" s="43"/>
      <c r="T466" s="81"/>
      <c r="AT466" s="26" t="s">
        <v>140</v>
      </c>
      <c r="AU466" s="26" t="s">
        <v>81</v>
      </c>
    </row>
    <row r="467" s="1" customFormat="1" ht="25.5" customHeight="1">
      <c r="B467" s="188"/>
      <c r="C467" s="189" t="s">
        <v>750</v>
      </c>
      <c r="D467" s="189" t="s">
        <v>135</v>
      </c>
      <c r="E467" s="190" t="s">
        <v>751</v>
      </c>
      <c r="F467" s="191" t="s">
        <v>752</v>
      </c>
      <c r="G467" s="192" t="s">
        <v>356</v>
      </c>
      <c r="H467" s="193">
        <v>12</v>
      </c>
      <c r="I467" s="194">
        <v>1010</v>
      </c>
      <c r="J467" s="194">
        <f>ROUND(I467*H467,2)</f>
        <v>12120</v>
      </c>
      <c r="K467" s="191" t="s">
        <v>224</v>
      </c>
      <c r="L467" s="42"/>
      <c r="M467" s="195" t="s">
        <v>5</v>
      </c>
      <c r="N467" s="196" t="s">
        <v>44</v>
      </c>
      <c r="O467" s="197">
        <v>0.35099999999999998</v>
      </c>
      <c r="P467" s="197">
        <f>O467*H467</f>
        <v>4.2119999999999997</v>
      </c>
      <c r="Q467" s="197">
        <v>0.0028600000000000001</v>
      </c>
      <c r="R467" s="197">
        <f>Q467*H467</f>
        <v>0.034320000000000003</v>
      </c>
      <c r="S467" s="197">
        <v>0</v>
      </c>
      <c r="T467" s="198">
        <f>S467*H467</f>
        <v>0</v>
      </c>
      <c r="AR467" s="26" t="s">
        <v>296</v>
      </c>
      <c r="AT467" s="26" t="s">
        <v>135</v>
      </c>
      <c r="AU467" s="26" t="s">
        <v>81</v>
      </c>
      <c r="AY467" s="26" t="s">
        <v>133</v>
      </c>
      <c r="BE467" s="199">
        <f>IF(N467="základní",J467,0)</f>
        <v>12120</v>
      </c>
      <c r="BF467" s="199">
        <f>IF(N467="snížená",J467,0)</f>
        <v>0</v>
      </c>
      <c r="BG467" s="199">
        <f>IF(N467="zákl. přenesená",J467,0)</f>
        <v>0</v>
      </c>
      <c r="BH467" s="199">
        <f>IF(N467="sníž. přenesená",J467,0)</f>
        <v>0</v>
      </c>
      <c r="BI467" s="199">
        <f>IF(N467="nulová",J467,0)</f>
        <v>0</v>
      </c>
      <c r="BJ467" s="26" t="s">
        <v>79</v>
      </c>
      <c r="BK467" s="199">
        <f>ROUND(I467*H467,2)</f>
        <v>12120</v>
      </c>
      <c r="BL467" s="26" t="s">
        <v>296</v>
      </c>
      <c r="BM467" s="26" t="s">
        <v>753</v>
      </c>
    </row>
    <row r="468" s="1" customFormat="1">
      <c r="B468" s="42"/>
      <c r="D468" s="200" t="s">
        <v>140</v>
      </c>
      <c r="F468" s="201" t="s">
        <v>754</v>
      </c>
      <c r="L468" s="42"/>
      <c r="M468" s="202"/>
      <c r="N468" s="43"/>
      <c r="O468" s="43"/>
      <c r="P468" s="43"/>
      <c r="Q468" s="43"/>
      <c r="R468" s="43"/>
      <c r="S468" s="43"/>
      <c r="T468" s="81"/>
      <c r="AT468" s="26" t="s">
        <v>140</v>
      </c>
      <c r="AU468" s="26" t="s">
        <v>81</v>
      </c>
    </row>
    <row r="469" s="13" customFormat="1">
      <c r="B469" s="212"/>
      <c r="D469" s="200" t="s">
        <v>227</v>
      </c>
      <c r="E469" s="213" t="s">
        <v>5</v>
      </c>
      <c r="F469" s="214" t="s">
        <v>755</v>
      </c>
      <c r="H469" s="215">
        <v>12</v>
      </c>
      <c r="L469" s="212"/>
      <c r="M469" s="216"/>
      <c r="N469" s="217"/>
      <c r="O469" s="217"/>
      <c r="P469" s="217"/>
      <c r="Q469" s="217"/>
      <c r="R469" s="217"/>
      <c r="S469" s="217"/>
      <c r="T469" s="218"/>
      <c r="AT469" s="213" t="s">
        <v>227</v>
      </c>
      <c r="AU469" s="213" t="s">
        <v>81</v>
      </c>
      <c r="AV469" s="13" t="s">
        <v>81</v>
      </c>
      <c r="AW469" s="13" t="s">
        <v>36</v>
      </c>
      <c r="AX469" s="13" t="s">
        <v>73</v>
      </c>
      <c r="AY469" s="213" t="s">
        <v>133</v>
      </c>
    </row>
    <row r="470" s="14" customFormat="1">
      <c r="B470" s="219"/>
      <c r="D470" s="200" t="s">
        <v>227</v>
      </c>
      <c r="E470" s="220" t="s">
        <v>5</v>
      </c>
      <c r="F470" s="221" t="s">
        <v>230</v>
      </c>
      <c r="H470" s="222">
        <v>12</v>
      </c>
      <c r="L470" s="219"/>
      <c r="M470" s="223"/>
      <c r="N470" s="224"/>
      <c r="O470" s="224"/>
      <c r="P470" s="224"/>
      <c r="Q470" s="224"/>
      <c r="R470" s="224"/>
      <c r="S470" s="224"/>
      <c r="T470" s="225"/>
      <c r="AT470" s="220" t="s">
        <v>227</v>
      </c>
      <c r="AU470" s="220" t="s">
        <v>81</v>
      </c>
      <c r="AV470" s="14" t="s">
        <v>132</v>
      </c>
      <c r="AW470" s="14" t="s">
        <v>36</v>
      </c>
      <c r="AX470" s="14" t="s">
        <v>79</v>
      </c>
      <c r="AY470" s="220" t="s">
        <v>133</v>
      </c>
    </row>
    <row r="471" s="1" customFormat="1" ht="16.5" customHeight="1">
      <c r="B471" s="188"/>
      <c r="C471" s="189" t="s">
        <v>756</v>
      </c>
      <c r="D471" s="189" t="s">
        <v>135</v>
      </c>
      <c r="E471" s="190" t="s">
        <v>757</v>
      </c>
      <c r="F471" s="191" t="s">
        <v>758</v>
      </c>
      <c r="G471" s="192" t="s">
        <v>301</v>
      </c>
      <c r="H471" s="193">
        <v>0.217</v>
      </c>
      <c r="I471" s="194">
        <v>1570</v>
      </c>
      <c r="J471" s="194">
        <f>ROUND(I471*H471,2)</f>
        <v>340.69</v>
      </c>
      <c r="K471" s="191" t="s">
        <v>224</v>
      </c>
      <c r="L471" s="42"/>
      <c r="M471" s="195" t="s">
        <v>5</v>
      </c>
      <c r="N471" s="196" t="s">
        <v>44</v>
      </c>
      <c r="O471" s="197">
        <v>4.8200000000000003</v>
      </c>
      <c r="P471" s="197">
        <f>O471*H471</f>
        <v>1.0459400000000001</v>
      </c>
      <c r="Q471" s="197">
        <v>0</v>
      </c>
      <c r="R471" s="197">
        <f>Q471*H471</f>
        <v>0</v>
      </c>
      <c r="S471" s="197">
        <v>0</v>
      </c>
      <c r="T471" s="198">
        <f>S471*H471</f>
        <v>0</v>
      </c>
      <c r="AR471" s="26" t="s">
        <v>296</v>
      </c>
      <c r="AT471" s="26" t="s">
        <v>135</v>
      </c>
      <c r="AU471" s="26" t="s">
        <v>81</v>
      </c>
      <c r="AY471" s="26" t="s">
        <v>133</v>
      </c>
      <c r="BE471" s="199">
        <f>IF(N471="základní",J471,0)</f>
        <v>340.69</v>
      </c>
      <c r="BF471" s="199">
        <f>IF(N471="snížená",J471,0)</f>
        <v>0</v>
      </c>
      <c r="BG471" s="199">
        <f>IF(N471="zákl. přenesená",J471,0)</f>
        <v>0</v>
      </c>
      <c r="BH471" s="199">
        <f>IF(N471="sníž. přenesená",J471,0)</f>
        <v>0</v>
      </c>
      <c r="BI471" s="199">
        <f>IF(N471="nulová",J471,0)</f>
        <v>0</v>
      </c>
      <c r="BJ471" s="26" t="s">
        <v>79</v>
      </c>
      <c r="BK471" s="199">
        <f>ROUND(I471*H471,2)</f>
        <v>340.69</v>
      </c>
      <c r="BL471" s="26" t="s">
        <v>296</v>
      </c>
      <c r="BM471" s="26" t="s">
        <v>759</v>
      </c>
    </row>
    <row r="472" s="1" customFormat="1">
      <c r="B472" s="42"/>
      <c r="D472" s="200" t="s">
        <v>140</v>
      </c>
      <c r="F472" s="201" t="s">
        <v>760</v>
      </c>
      <c r="L472" s="42"/>
      <c r="M472" s="202"/>
      <c r="N472" s="43"/>
      <c r="O472" s="43"/>
      <c r="P472" s="43"/>
      <c r="Q472" s="43"/>
      <c r="R472" s="43"/>
      <c r="S472" s="43"/>
      <c r="T472" s="81"/>
      <c r="AT472" s="26" t="s">
        <v>140</v>
      </c>
      <c r="AU472" s="26" t="s">
        <v>81</v>
      </c>
    </row>
    <row r="473" s="11" customFormat="1" ht="29.88" customHeight="1">
      <c r="B473" s="176"/>
      <c r="D473" s="177" t="s">
        <v>72</v>
      </c>
      <c r="E473" s="186" t="s">
        <v>761</v>
      </c>
      <c r="F473" s="186" t="s">
        <v>762</v>
      </c>
      <c r="J473" s="187">
        <f>BK473</f>
        <v>3355151.6799999997</v>
      </c>
      <c r="L473" s="176"/>
      <c r="M473" s="180"/>
      <c r="N473" s="181"/>
      <c r="O473" s="181"/>
      <c r="P473" s="182">
        <f>SUM(P474:P502)</f>
        <v>388.27164599999998</v>
      </c>
      <c r="Q473" s="181"/>
      <c r="R473" s="182">
        <f>SUM(R474:R502)</f>
        <v>12.774442700000002</v>
      </c>
      <c r="S473" s="181"/>
      <c r="T473" s="183">
        <f>SUM(T474:T502)</f>
        <v>0</v>
      </c>
      <c r="AR473" s="177" t="s">
        <v>81</v>
      </c>
      <c r="AT473" s="184" t="s">
        <v>72</v>
      </c>
      <c r="AU473" s="184" t="s">
        <v>79</v>
      </c>
      <c r="AY473" s="177" t="s">
        <v>133</v>
      </c>
      <c r="BK473" s="185">
        <f>SUM(BK474:BK502)</f>
        <v>3355151.6799999997</v>
      </c>
    </row>
    <row r="474" s="1" customFormat="1" ht="25.5" customHeight="1">
      <c r="B474" s="188"/>
      <c r="C474" s="189" t="s">
        <v>763</v>
      </c>
      <c r="D474" s="189" t="s">
        <v>135</v>
      </c>
      <c r="E474" s="190" t="s">
        <v>764</v>
      </c>
      <c r="F474" s="191" t="s">
        <v>765</v>
      </c>
      <c r="G474" s="192" t="s">
        <v>314</v>
      </c>
      <c r="H474" s="193">
        <v>16126</v>
      </c>
      <c r="I474" s="194">
        <v>120</v>
      </c>
      <c r="J474" s="194">
        <f>ROUND(I474*H474,2)</f>
        <v>1935120</v>
      </c>
      <c r="K474" s="191" t="s">
        <v>5</v>
      </c>
      <c r="L474" s="42"/>
      <c r="M474" s="195" t="s">
        <v>5</v>
      </c>
      <c r="N474" s="196" t="s">
        <v>44</v>
      </c>
      <c r="O474" s="197">
        <v>0</v>
      </c>
      <c r="P474" s="197">
        <f>O474*H474</f>
        <v>0</v>
      </c>
      <c r="Q474" s="197">
        <v>0</v>
      </c>
      <c r="R474" s="197">
        <f>Q474*H474</f>
        <v>0</v>
      </c>
      <c r="S474" s="197">
        <v>0</v>
      </c>
      <c r="T474" s="198">
        <f>S474*H474</f>
        <v>0</v>
      </c>
      <c r="AR474" s="26" t="s">
        <v>296</v>
      </c>
      <c r="AT474" s="26" t="s">
        <v>135</v>
      </c>
      <c r="AU474" s="26" t="s">
        <v>81</v>
      </c>
      <c r="AY474" s="26" t="s">
        <v>133</v>
      </c>
      <c r="BE474" s="199">
        <f>IF(N474="základní",J474,0)</f>
        <v>1935120</v>
      </c>
      <c r="BF474" s="199">
        <f>IF(N474="snížená",J474,0)</f>
        <v>0</v>
      </c>
      <c r="BG474" s="199">
        <f>IF(N474="zákl. přenesená",J474,0)</f>
        <v>0</v>
      </c>
      <c r="BH474" s="199">
        <f>IF(N474="sníž. přenesená",J474,0)</f>
        <v>0</v>
      </c>
      <c r="BI474" s="199">
        <f>IF(N474="nulová",J474,0)</f>
        <v>0</v>
      </c>
      <c r="BJ474" s="26" t="s">
        <v>79</v>
      </c>
      <c r="BK474" s="199">
        <f>ROUND(I474*H474,2)</f>
        <v>1935120</v>
      </c>
      <c r="BL474" s="26" t="s">
        <v>296</v>
      </c>
      <c r="BM474" s="26" t="s">
        <v>766</v>
      </c>
    </row>
    <row r="475" s="1" customFormat="1" ht="25.5" customHeight="1">
      <c r="B475" s="188"/>
      <c r="C475" s="189" t="s">
        <v>767</v>
      </c>
      <c r="D475" s="189" t="s">
        <v>135</v>
      </c>
      <c r="E475" s="190" t="s">
        <v>768</v>
      </c>
      <c r="F475" s="191" t="s">
        <v>769</v>
      </c>
      <c r="G475" s="192" t="s">
        <v>314</v>
      </c>
      <c r="H475" s="193">
        <v>1670</v>
      </c>
      <c r="I475" s="194">
        <v>120</v>
      </c>
      <c r="J475" s="194">
        <f>ROUND(I475*H475,2)</f>
        <v>200400</v>
      </c>
      <c r="K475" s="191" t="s">
        <v>5</v>
      </c>
      <c r="L475" s="42"/>
      <c r="M475" s="195" t="s">
        <v>5</v>
      </c>
      <c r="N475" s="196" t="s">
        <v>44</v>
      </c>
      <c r="O475" s="197">
        <v>0</v>
      </c>
      <c r="P475" s="197">
        <f>O475*H475</f>
        <v>0</v>
      </c>
      <c r="Q475" s="197">
        <v>0</v>
      </c>
      <c r="R475" s="197">
        <f>Q475*H475</f>
        <v>0</v>
      </c>
      <c r="S475" s="197">
        <v>0</v>
      </c>
      <c r="T475" s="198">
        <f>S475*H475</f>
        <v>0</v>
      </c>
      <c r="AR475" s="26" t="s">
        <v>296</v>
      </c>
      <c r="AT475" s="26" t="s">
        <v>135</v>
      </c>
      <c r="AU475" s="26" t="s">
        <v>81</v>
      </c>
      <c r="AY475" s="26" t="s">
        <v>133</v>
      </c>
      <c r="BE475" s="199">
        <f>IF(N475="základní",J475,0)</f>
        <v>200400</v>
      </c>
      <c r="BF475" s="199">
        <f>IF(N475="snížená",J475,0)</f>
        <v>0</v>
      </c>
      <c r="BG475" s="199">
        <f>IF(N475="zákl. přenesená",J475,0)</f>
        <v>0</v>
      </c>
      <c r="BH475" s="199">
        <f>IF(N475="sníž. přenesená",J475,0)</f>
        <v>0</v>
      </c>
      <c r="BI475" s="199">
        <f>IF(N475="nulová",J475,0)</f>
        <v>0</v>
      </c>
      <c r="BJ475" s="26" t="s">
        <v>79</v>
      </c>
      <c r="BK475" s="199">
        <f>ROUND(I475*H475,2)</f>
        <v>200400</v>
      </c>
      <c r="BL475" s="26" t="s">
        <v>296</v>
      </c>
      <c r="BM475" s="26" t="s">
        <v>770</v>
      </c>
    </row>
    <row r="476" s="1" customFormat="1" ht="25.5" customHeight="1">
      <c r="B476" s="188"/>
      <c r="C476" s="189" t="s">
        <v>771</v>
      </c>
      <c r="D476" s="189" t="s">
        <v>135</v>
      </c>
      <c r="E476" s="190" t="s">
        <v>772</v>
      </c>
      <c r="F476" s="191" t="s">
        <v>773</v>
      </c>
      <c r="G476" s="192" t="s">
        <v>314</v>
      </c>
      <c r="H476" s="193">
        <v>2785</v>
      </c>
      <c r="I476" s="194">
        <v>120</v>
      </c>
      <c r="J476" s="194">
        <f>ROUND(I476*H476,2)</f>
        <v>334200</v>
      </c>
      <c r="K476" s="191" t="s">
        <v>5</v>
      </c>
      <c r="L476" s="42"/>
      <c r="M476" s="195" t="s">
        <v>5</v>
      </c>
      <c r="N476" s="196" t="s">
        <v>44</v>
      </c>
      <c r="O476" s="197">
        <v>0</v>
      </c>
      <c r="P476" s="197">
        <f>O476*H476</f>
        <v>0</v>
      </c>
      <c r="Q476" s="197">
        <v>0</v>
      </c>
      <c r="R476" s="197">
        <f>Q476*H476</f>
        <v>0</v>
      </c>
      <c r="S476" s="197">
        <v>0</v>
      </c>
      <c r="T476" s="198">
        <f>S476*H476</f>
        <v>0</v>
      </c>
      <c r="AR476" s="26" t="s">
        <v>296</v>
      </c>
      <c r="AT476" s="26" t="s">
        <v>135</v>
      </c>
      <c r="AU476" s="26" t="s">
        <v>81</v>
      </c>
      <c r="AY476" s="26" t="s">
        <v>133</v>
      </c>
      <c r="BE476" s="199">
        <f>IF(N476="základní",J476,0)</f>
        <v>334200</v>
      </c>
      <c r="BF476" s="199">
        <f>IF(N476="snížená",J476,0)</f>
        <v>0</v>
      </c>
      <c r="BG476" s="199">
        <f>IF(N476="zákl. přenesená",J476,0)</f>
        <v>0</v>
      </c>
      <c r="BH476" s="199">
        <f>IF(N476="sníž. přenesená",J476,0)</f>
        <v>0</v>
      </c>
      <c r="BI476" s="199">
        <f>IF(N476="nulová",J476,0)</f>
        <v>0</v>
      </c>
      <c r="BJ476" s="26" t="s">
        <v>79</v>
      </c>
      <c r="BK476" s="199">
        <f>ROUND(I476*H476,2)</f>
        <v>334200</v>
      </c>
      <c r="BL476" s="26" t="s">
        <v>296</v>
      </c>
      <c r="BM476" s="26" t="s">
        <v>774</v>
      </c>
    </row>
    <row r="477" s="1" customFormat="1" ht="16.5" customHeight="1">
      <c r="B477" s="188"/>
      <c r="C477" s="189" t="s">
        <v>775</v>
      </c>
      <c r="D477" s="189" t="s">
        <v>135</v>
      </c>
      <c r="E477" s="190" t="s">
        <v>776</v>
      </c>
      <c r="F477" s="191" t="s">
        <v>777</v>
      </c>
      <c r="G477" s="192" t="s">
        <v>223</v>
      </c>
      <c r="H477" s="193">
        <v>103</v>
      </c>
      <c r="I477" s="194">
        <v>2100</v>
      </c>
      <c r="J477" s="194">
        <f>ROUND(I477*H477,2)</f>
        <v>216300</v>
      </c>
      <c r="K477" s="191" t="s">
        <v>5</v>
      </c>
      <c r="L477" s="42"/>
      <c r="M477" s="195" t="s">
        <v>5</v>
      </c>
      <c r="N477" s="196" t="s">
        <v>44</v>
      </c>
      <c r="O477" s="197">
        <v>0</v>
      </c>
      <c r="P477" s="197">
        <f>O477*H477</f>
        <v>0</v>
      </c>
      <c r="Q477" s="197">
        <v>0.01</v>
      </c>
      <c r="R477" s="197">
        <f>Q477*H477</f>
        <v>1.03</v>
      </c>
      <c r="S477" s="197">
        <v>0</v>
      </c>
      <c r="T477" s="198">
        <f>S477*H477</f>
        <v>0</v>
      </c>
      <c r="AR477" s="26" t="s">
        <v>296</v>
      </c>
      <c r="AT477" s="26" t="s">
        <v>135</v>
      </c>
      <c r="AU477" s="26" t="s">
        <v>81</v>
      </c>
      <c r="AY477" s="26" t="s">
        <v>133</v>
      </c>
      <c r="BE477" s="199">
        <f>IF(N477="základní",J477,0)</f>
        <v>216300</v>
      </c>
      <c r="BF477" s="199">
        <f>IF(N477="snížená",J477,0)</f>
        <v>0</v>
      </c>
      <c r="BG477" s="199">
        <f>IF(N477="zákl. přenesená",J477,0)</f>
        <v>0</v>
      </c>
      <c r="BH477" s="199">
        <f>IF(N477="sníž. přenesená",J477,0)</f>
        <v>0</v>
      </c>
      <c r="BI477" s="199">
        <f>IF(N477="nulová",J477,0)</f>
        <v>0</v>
      </c>
      <c r="BJ477" s="26" t="s">
        <v>79</v>
      </c>
      <c r="BK477" s="199">
        <f>ROUND(I477*H477,2)</f>
        <v>216300</v>
      </c>
      <c r="BL477" s="26" t="s">
        <v>296</v>
      </c>
      <c r="BM477" s="26" t="s">
        <v>778</v>
      </c>
    </row>
    <row r="478" s="12" customFormat="1">
      <c r="B478" s="206"/>
      <c r="D478" s="200" t="s">
        <v>227</v>
      </c>
      <c r="E478" s="207" t="s">
        <v>5</v>
      </c>
      <c r="F478" s="208" t="s">
        <v>779</v>
      </c>
      <c r="H478" s="207" t="s">
        <v>5</v>
      </c>
      <c r="L478" s="206"/>
      <c r="M478" s="209"/>
      <c r="N478" s="210"/>
      <c r="O478" s="210"/>
      <c r="P478" s="210"/>
      <c r="Q478" s="210"/>
      <c r="R478" s="210"/>
      <c r="S478" s="210"/>
      <c r="T478" s="211"/>
      <c r="AT478" s="207" t="s">
        <v>227</v>
      </c>
      <c r="AU478" s="207" t="s">
        <v>81</v>
      </c>
      <c r="AV478" s="12" t="s">
        <v>79</v>
      </c>
      <c r="AW478" s="12" t="s">
        <v>36</v>
      </c>
      <c r="AX478" s="12" t="s">
        <v>73</v>
      </c>
      <c r="AY478" s="207" t="s">
        <v>133</v>
      </c>
    </row>
    <row r="479" s="12" customFormat="1">
      <c r="B479" s="206"/>
      <c r="D479" s="200" t="s">
        <v>227</v>
      </c>
      <c r="E479" s="207" t="s">
        <v>5</v>
      </c>
      <c r="F479" s="208" t="s">
        <v>780</v>
      </c>
      <c r="H479" s="207" t="s">
        <v>5</v>
      </c>
      <c r="L479" s="206"/>
      <c r="M479" s="209"/>
      <c r="N479" s="210"/>
      <c r="O479" s="210"/>
      <c r="P479" s="210"/>
      <c r="Q479" s="210"/>
      <c r="R479" s="210"/>
      <c r="S479" s="210"/>
      <c r="T479" s="211"/>
      <c r="AT479" s="207" t="s">
        <v>227</v>
      </c>
      <c r="AU479" s="207" t="s">
        <v>81</v>
      </c>
      <c r="AV479" s="12" t="s">
        <v>79</v>
      </c>
      <c r="AW479" s="12" t="s">
        <v>36</v>
      </c>
      <c r="AX479" s="12" t="s">
        <v>73</v>
      </c>
      <c r="AY479" s="207" t="s">
        <v>133</v>
      </c>
    </row>
    <row r="480" s="13" customFormat="1">
      <c r="B480" s="212"/>
      <c r="D480" s="200" t="s">
        <v>227</v>
      </c>
      <c r="E480" s="213" t="s">
        <v>5</v>
      </c>
      <c r="F480" s="214" t="s">
        <v>781</v>
      </c>
      <c r="H480" s="215">
        <v>103</v>
      </c>
      <c r="L480" s="212"/>
      <c r="M480" s="216"/>
      <c r="N480" s="217"/>
      <c r="O480" s="217"/>
      <c r="P480" s="217"/>
      <c r="Q480" s="217"/>
      <c r="R480" s="217"/>
      <c r="S480" s="217"/>
      <c r="T480" s="218"/>
      <c r="AT480" s="213" t="s">
        <v>227</v>
      </c>
      <c r="AU480" s="213" t="s">
        <v>81</v>
      </c>
      <c r="AV480" s="13" t="s">
        <v>81</v>
      </c>
      <c r="AW480" s="13" t="s">
        <v>36</v>
      </c>
      <c r="AX480" s="13" t="s">
        <v>73</v>
      </c>
      <c r="AY480" s="213" t="s">
        <v>133</v>
      </c>
    </row>
    <row r="481" s="14" customFormat="1">
      <c r="B481" s="219"/>
      <c r="D481" s="200" t="s">
        <v>227</v>
      </c>
      <c r="E481" s="220" t="s">
        <v>5</v>
      </c>
      <c r="F481" s="221" t="s">
        <v>230</v>
      </c>
      <c r="H481" s="222">
        <v>103</v>
      </c>
      <c r="L481" s="219"/>
      <c r="M481" s="223"/>
      <c r="N481" s="224"/>
      <c r="O481" s="224"/>
      <c r="P481" s="224"/>
      <c r="Q481" s="224"/>
      <c r="R481" s="224"/>
      <c r="S481" s="224"/>
      <c r="T481" s="225"/>
      <c r="AT481" s="220" t="s">
        <v>227</v>
      </c>
      <c r="AU481" s="220" t="s">
        <v>81</v>
      </c>
      <c r="AV481" s="14" t="s">
        <v>132</v>
      </c>
      <c r="AW481" s="14" t="s">
        <v>36</v>
      </c>
      <c r="AX481" s="14" t="s">
        <v>79</v>
      </c>
      <c r="AY481" s="220" t="s">
        <v>133</v>
      </c>
    </row>
    <row r="482" s="1" customFormat="1" ht="25.5" customHeight="1">
      <c r="B482" s="188"/>
      <c r="C482" s="189" t="s">
        <v>782</v>
      </c>
      <c r="D482" s="189" t="s">
        <v>135</v>
      </c>
      <c r="E482" s="190" t="s">
        <v>783</v>
      </c>
      <c r="F482" s="191" t="s">
        <v>784</v>
      </c>
      <c r="G482" s="192" t="s">
        <v>223</v>
      </c>
      <c r="H482" s="193">
        <v>131.70599999999999</v>
      </c>
      <c r="I482" s="194">
        <v>205</v>
      </c>
      <c r="J482" s="194">
        <f>ROUND(I482*H482,2)</f>
        <v>26999.73</v>
      </c>
      <c r="K482" s="191" t="s">
        <v>224</v>
      </c>
      <c r="L482" s="42"/>
      <c r="M482" s="195" t="s">
        <v>5</v>
      </c>
      <c r="N482" s="196" t="s">
        <v>44</v>
      </c>
      <c r="O482" s="197">
        <v>0.442</v>
      </c>
      <c r="P482" s="197">
        <f>O482*H482</f>
        <v>58.214051999999995</v>
      </c>
      <c r="Q482" s="197">
        <v>0.00012999999999999999</v>
      </c>
      <c r="R482" s="197">
        <f>Q482*H482</f>
        <v>0.017121779999999996</v>
      </c>
      <c r="S482" s="197">
        <v>0</v>
      </c>
      <c r="T482" s="198">
        <f>S482*H482</f>
        <v>0</v>
      </c>
      <c r="AR482" s="26" t="s">
        <v>296</v>
      </c>
      <c r="AT482" s="26" t="s">
        <v>135</v>
      </c>
      <c r="AU482" s="26" t="s">
        <v>81</v>
      </c>
      <c r="AY482" s="26" t="s">
        <v>133</v>
      </c>
      <c r="BE482" s="199">
        <f>IF(N482="základní",J482,0)</f>
        <v>26999.73</v>
      </c>
      <c r="BF482" s="199">
        <f>IF(N482="snížená",J482,0)</f>
        <v>0</v>
      </c>
      <c r="BG482" s="199">
        <f>IF(N482="zákl. přenesená",J482,0)</f>
        <v>0</v>
      </c>
      <c r="BH482" s="199">
        <f>IF(N482="sníž. přenesená",J482,0)</f>
        <v>0</v>
      </c>
      <c r="BI482" s="199">
        <f>IF(N482="nulová",J482,0)</f>
        <v>0</v>
      </c>
      <c r="BJ482" s="26" t="s">
        <v>79</v>
      </c>
      <c r="BK482" s="199">
        <f>ROUND(I482*H482,2)</f>
        <v>26999.73</v>
      </c>
      <c r="BL482" s="26" t="s">
        <v>296</v>
      </c>
      <c r="BM482" s="26" t="s">
        <v>785</v>
      </c>
    </row>
    <row r="483" s="1" customFormat="1">
      <c r="B483" s="42"/>
      <c r="D483" s="200" t="s">
        <v>140</v>
      </c>
      <c r="F483" s="201" t="s">
        <v>784</v>
      </c>
      <c r="L483" s="42"/>
      <c r="M483" s="202"/>
      <c r="N483" s="43"/>
      <c r="O483" s="43"/>
      <c r="P483" s="43"/>
      <c r="Q483" s="43"/>
      <c r="R483" s="43"/>
      <c r="S483" s="43"/>
      <c r="T483" s="81"/>
      <c r="AT483" s="26" t="s">
        <v>140</v>
      </c>
      <c r="AU483" s="26" t="s">
        <v>81</v>
      </c>
    </row>
    <row r="484" s="12" customFormat="1">
      <c r="B484" s="206"/>
      <c r="D484" s="200" t="s">
        <v>227</v>
      </c>
      <c r="E484" s="207" t="s">
        <v>5</v>
      </c>
      <c r="F484" s="208" t="s">
        <v>786</v>
      </c>
      <c r="H484" s="207" t="s">
        <v>5</v>
      </c>
      <c r="L484" s="206"/>
      <c r="M484" s="209"/>
      <c r="N484" s="210"/>
      <c r="O484" s="210"/>
      <c r="P484" s="210"/>
      <c r="Q484" s="210"/>
      <c r="R484" s="210"/>
      <c r="S484" s="210"/>
      <c r="T484" s="211"/>
      <c r="AT484" s="207" t="s">
        <v>227</v>
      </c>
      <c r="AU484" s="207" t="s">
        <v>81</v>
      </c>
      <c r="AV484" s="12" t="s">
        <v>79</v>
      </c>
      <c r="AW484" s="12" t="s">
        <v>36</v>
      </c>
      <c r="AX484" s="12" t="s">
        <v>73</v>
      </c>
      <c r="AY484" s="207" t="s">
        <v>133</v>
      </c>
    </row>
    <row r="485" s="13" customFormat="1">
      <c r="B485" s="212"/>
      <c r="D485" s="200" t="s">
        <v>227</v>
      </c>
      <c r="E485" s="213" t="s">
        <v>5</v>
      </c>
      <c r="F485" s="214" t="s">
        <v>787</v>
      </c>
      <c r="H485" s="215">
        <v>21.420000000000002</v>
      </c>
      <c r="L485" s="212"/>
      <c r="M485" s="216"/>
      <c r="N485" s="217"/>
      <c r="O485" s="217"/>
      <c r="P485" s="217"/>
      <c r="Q485" s="217"/>
      <c r="R485" s="217"/>
      <c r="S485" s="217"/>
      <c r="T485" s="218"/>
      <c r="AT485" s="213" t="s">
        <v>227</v>
      </c>
      <c r="AU485" s="213" t="s">
        <v>81</v>
      </c>
      <c r="AV485" s="13" t="s">
        <v>81</v>
      </c>
      <c r="AW485" s="13" t="s">
        <v>36</v>
      </c>
      <c r="AX485" s="13" t="s">
        <v>73</v>
      </c>
      <c r="AY485" s="213" t="s">
        <v>133</v>
      </c>
    </row>
    <row r="486" s="13" customFormat="1">
      <c r="B486" s="212"/>
      <c r="D486" s="200" t="s">
        <v>227</v>
      </c>
      <c r="E486" s="213" t="s">
        <v>5</v>
      </c>
      <c r="F486" s="214" t="s">
        <v>788</v>
      </c>
      <c r="H486" s="215">
        <v>75.786000000000001</v>
      </c>
      <c r="L486" s="212"/>
      <c r="M486" s="216"/>
      <c r="N486" s="217"/>
      <c r="O486" s="217"/>
      <c r="P486" s="217"/>
      <c r="Q486" s="217"/>
      <c r="R486" s="217"/>
      <c r="S486" s="217"/>
      <c r="T486" s="218"/>
      <c r="AT486" s="213" t="s">
        <v>227</v>
      </c>
      <c r="AU486" s="213" t="s">
        <v>81</v>
      </c>
      <c r="AV486" s="13" t="s">
        <v>81</v>
      </c>
      <c r="AW486" s="13" t="s">
        <v>36</v>
      </c>
      <c r="AX486" s="13" t="s">
        <v>73</v>
      </c>
      <c r="AY486" s="213" t="s">
        <v>133</v>
      </c>
    </row>
    <row r="487" s="13" customFormat="1">
      <c r="B487" s="212"/>
      <c r="D487" s="200" t="s">
        <v>227</v>
      </c>
      <c r="E487" s="213" t="s">
        <v>5</v>
      </c>
      <c r="F487" s="214" t="s">
        <v>789</v>
      </c>
      <c r="H487" s="215">
        <v>34.5</v>
      </c>
      <c r="L487" s="212"/>
      <c r="M487" s="216"/>
      <c r="N487" s="217"/>
      <c r="O487" s="217"/>
      <c r="P487" s="217"/>
      <c r="Q487" s="217"/>
      <c r="R487" s="217"/>
      <c r="S487" s="217"/>
      <c r="T487" s="218"/>
      <c r="AT487" s="213" t="s">
        <v>227</v>
      </c>
      <c r="AU487" s="213" t="s">
        <v>81</v>
      </c>
      <c r="AV487" s="13" t="s">
        <v>81</v>
      </c>
      <c r="AW487" s="13" t="s">
        <v>36</v>
      </c>
      <c r="AX487" s="13" t="s">
        <v>73</v>
      </c>
      <c r="AY487" s="213" t="s">
        <v>133</v>
      </c>
    </row>
    <row r="488" s="14" customFormat="1">
      <c r="B488" s="219"/>
      <c r="D488" s="200" t="s">
        <v>227</v>
      </c>
      <c r="E488" s="220" t="s">
        <v>5</v>
      </c>
      <c r="F488" s="221" t="s">
        <v>230</v>
      </c>
      <c r="H488" s="222">
        <v>131.70599999999999</v>
      </c>
      <c r="L488" s="219"/>
      <c r="M488" s="223"/>
      <c r="N488" s="224"/>
      <c r="O488" s="224"/>
      <c r="P488" s="224"/>
      <c r="Q488" s="224"/>
      <c r="R488" s="224"/>
      <c r="S488" s="224"/>
      <c r="T488" s="225"/>
      <c r="AT488" s="220" t="s">
        <v>227</v>
      </c>
      <c r="AU488" s="220" t="s">
        <v>81</v>
      </c>
      <c r="AV488" s="14" t="s">
        <v>132</v>
      </c>
      <c r="AW488" s="14" t="s">
        <v>36</v>
      </c>
      <c r="AX488" s="14" t="s">
        <v>79</v>
      </c>
      <c r="AY488" s="220" t="s">
        <v>133</v>
      </c>
    </row>
    <row r="489" s="1" customFormat="1" ht="16.5" customHeight="1">
      <c r="B489" s="188"/>
      <c r="C489" s="226" t="s">
        <v>790</v>
      </c>
      <c r="D489" s="226" t="s">
        <v>311</v>
      </c>
      <c r="E489" s="227" t="s">
        <v>791</v>
      </c>
      <c r="F489" s="228" t="s">
        <v>792</v>
      </c>
      <c r="G489" s="229" t="s">
        <v>223</v>
      </c>
      <c r="H489" s="230">
        <v>151.46199999999999</v>
      </c>
      <c r="I489" s="231">
        <v>210</v>
      </c>
      <c r="J489" s="231">
        <f>ROUND(I489*H489,2)</f>
        <v>31807.02</v>
      </c>
      <c r="K489" s="228" t="s">
        <v>5</v>
      </c>
      <c r="L489" s="232"/>
      <c r="M489" s="233" t="s">
        <v>5</v>
      </c>
      <c r="N489" s="234" t="s">
        <v>44</v>
      </c>
      <c r="O489" s="197">
        <v>0</v>
      </c>
      <c r="P489" s="197">
        <f>O489*H489</f>
        <v>0</v>
      </c>
      <c r="Q489" s="197">
        <v>0.0080000000000000002</v>
      </c>
      <c r="R489" s="197">
        <f>Q489*H489</f>
        <v>1.2116959999999999</v>
      </c>
      <c r="S489" s="197">
        <v>0</v>
      </c>
      <c r="T489" s="198">
        <f>S489*H489</f>
        <v>0</v>
      </c>
      <c r="AR489" s="26" t="s">
        <v>405</v>
      </c>
      <c r="AT489" s="26" t="s">
        <v>311</v>
      </c>
      <c r="AU489" s="26" t="s">
        <v>81</v>
      </c>
      <c r="AY489" s="26" t="s">
        <v>133</v>
      </c>
      <c r="BE489" s="199">
        <f>IF(N489="základní",J489,0)</f>
        <v>31807.02</v>
      </c>
      <c r="BF489" s="199">
        <f>IF(N489="snížená",J489,0)</f>
        <v>0</v>
      </c>
      <c r="BG489" s="199">
        <f>IF(N489="zákl. přenesená",J489,0)</f>
        <v>0</v>
      </c>
      <c r="BH489" s="199">
        <f>IF(N489="sníž. přenesená",J489,0)</f>
        <v>0</v>
      </c>
      <c r="BI489" s="199">
        <f>IF(N489="nulová",J489,0)</f>
        <v>0</v>
      </c>
      <c r="BJ489" s="26" t="s">
        <v>79</v>
      </c>
      <c r="BK489" s="199">
        <f>ROUND(I489*H489,2)</f>
        <v>31807.02</v>
      </c>
      <c r="BL489" s="26" t="s">
        <v>296</v>
      </c>
      <c r="BM489" s="26" t="s">
        <v>793</v>
      </c>
    </row>
    <row r="490" s="1" customFormat="1">
      <c r="B490" s="42"/>
      <c r="D490" s="200" t="s">
        <v>140</v>
      </c>
      <c r="F490" s="201" t="s">
        <v>792</v>
      </c>
      <c r="L490" s="42"/>
      <c r="M490" s="202"/>
      <c r="N490" s="43"/>
      <c r="O490" s="43"/>
      <c r="P490" s="43"/>
      <c r="Q490" s="43"/>
      <c r="R490" s="43"/>
      <c r="S490" s="43"/>
      <c r="T490" s="81"/>
      <c r="AT490" s="26" t="s">
        <v>140</v>
      </c>
      <c r="AU490" s="26" t="s">
        <v>81</v>
      </c>
    </row>
    <row r="491" s="13" customFormat="1">
      <c r="B491" s="212"/>
      <c r="D491" s="200" t="s">
        <v>227</v>
      </c>
      <c r="E491" s="213" t="s">
        <v>5</v>
      </c>
      <c r="F491" s="214" t="s">
        <v>794</v>
      </c>
      <c r="H491" s="215">
        <v>151.46199999999999</v>
      </c>
      <c r="L491" s="212"/>
      <c r="M491" s="216"/>
      <c r="N491" s="217"/>
      <c r="O491" s="217"/>
      <c r="P491" s="217"/>
      <c r="Q491" s="217"/>
      <c r="R491" s="217"/>
      <c r="S491" s="217"/>
      <c r="T491" s="218"/>
      <c r="AT491" s="213" t="s">
        <v>227</v>
      </c>
      <c r="AU491" s="213" t="s">
        <v>81</v>
      </c>
      <c r="AV491" s="13" t="s">
        <v>81</v>
      </c>
      <c r="AW491" s="13" t="s">
        <v>36</v>
      </c>
      <c r="AX491" s="13" t="s">
        <v>73</v>
      </c>
      <c r="AY491" s="213" t="s">
        <v>133</v>
      </c>
    </row>
    <row r="492" s="14" customFormat="1">
      <c r="B492" s="219"/>
      <c r="D492" s="200" t="s">
        <v>227</v>
      </c>
      <c r="E492" s="220" t="s">
        <v>5</v>
      </c>
      <c r="F492" s="221" t="s">
        <v>230</v>
      </c>
      <c r="H492" s="222">
        <v>151.46199999999999</v>
      </c>
      <c r="L492" s="219"/>
      <c r="M492" s="223"/>
      <c r="N492" s="224"/>
      <c r="O492" s="224"/>
      <c r="P492" s="224"/>
      <c r="Q492" s="224"/>
      <c r="R492" s="224"/>
      <c r="S492" s="224"/>
      <c r="T492" s="225"/>
      <c r="AT492" s="220" t="s">
        <v>227</v>
      </c>
      <c r="AU492" s="220" t="s">
        <v>81</v>
      </c>
      <c r="AV492" s="14" t="s">
        <v>132</v>
      </c>
      <c r="AW492" s="14" t="s">
        <v>36</v>
      </c>
      <c r="AX492" s="14" t="s">
        <v>79</v>
      </c>
      <c r="AY492" s="220" t="s">
        <v>133</v>
      </c>
    </row>
    <row r="493" s="1" customFormat="1" ht="25.5" customHeight="1">
      <c r="B493" s="188"/>
      <c r="C493" s="189" t="s">
        <v>795</v>
      </c>
      <c r="D493" s="189" t="s">
        <v>135</v>
      </c>
      <c r="E493" s="190" t="s">
        <v>796</v>
      </c>
      <c r="F493" s="191" t="s">
        <v>797</v>
      </c>
      <c r="G493" s="192" t="s">
        <v>223</v>
      </c>
      <c r="H493" s="193">
        <v>530.28899999999999</v>
      </c>
      <c r="I493" s="194">
        <v>212</v>
      </c>
      <c r="J493" s="194">
        <f>ROUND(I493*H493,2)</f>
        <v>112421.27</v>
      </c>
      <c r="K493" s="191" t="s">
        <v>224</v>
      </c>
      <c r="L493" s="42"/>
      <c r="M493" s="195" t="s">
        <v>5</v>
      </c>
      <c r="N493" s="196" t="s">
        <v>44</v>
      </c>
      <c r="O493" s="197">
        <v>0.55000000000000004</v>
      </c>
      <c r="P493" s="197">
        <f>O493*H493</f>
        <v>291.65895</v>
      </c>
      <c r="Q493" s="197">
        <v>0.00027999999999999998</v>
      </c>
      <c r="R493" s="197">
        <f>Q493*H493</f>
        <v>0.14848091999999999</v>
      </c>
      <c r="S493" s="197">
        <v>0</v>
      </c>
      <c r="T493" s="198">
        <f>S493*H493</f>
        <v>0</v>
      </c>
      <c r="AR493" s="26" t="s">
        <v>296</v>
      </c>
      <c r="AT493" s="26" t="s">
        <v>135</v>
      </c>
      <c r="AU493" s="26" t="s">
        <v>81</v>
      </c>
      <c r="AY493" s="26" t="s">
        <v>133</v>
      </c>
      <c r="BE493" s="199">
        <f>IF(N493="základní",J493,0)</f>
        <v>112421.27</v>
      </c>
      <c r="BF493" s="199">
        <f>IF(N493="snížená",J493,0)</f>
        <v>0</v>
      </c>
      <c r="BG493" s="199">
        <f>IF(N493="zákl. přenesená",J493,0)</f>
        <v>0</v>
      </c>
      <c r="BH493" s="199">
        <f>IF(N493="sníž. přenesená",J493,0)</f>
        <v>0</v>
      </c>
      <c r="BI493" s="199">
        <f>IF(N493="nulová",J493,0)</f>
        <v>0</v>
      </c>
      <c r="BJ493" s="26" t="s">
        <v>79</v>
      </c>
      <c r="BK493" s="199">
        <f>ROUND(I493*H493,2)</f>
        <v>112421.27</v>
      </c>
      <c r="BL493" s="26" t="s">
        <v>296</v>
      </c>
      <c r="BM493" s="26" t="s">
        <v>798</v>
      </c>
    </row>
    <row r="494" s="1" customFormat="1">
      <c r="B494" s="42"/>
      <c r="D494" s="200" t="s">
        <v>140</v>
      </c>
      <c r="F494" s="201" t="s">
        <v>799</v>
      </c>
      <c r="L494" s="42"/>
      <c r="M494" s="202"/>
      <c r="N494" s="43"/>
      <c r="O494" s="43"/>
      <c r="P494" s="43"/>
      <c r="Q494" s="43"/>
      <c r="R494" s="43"/>
      <c r="S494" s="43"/>
      <c r="T494" s="81"/>
      <c r="AT494" s="26" t="s">
        <v>140</v>
      </c>
      <c r="AU494" s="26" t="s">
        <v>81</v>
      </c>
    </row>
    <row r="495" s="13" customFormat="1">
      <c r="B495" s="212"/>
      <c r="D495" s="200" t="s">
        <v>227</v>
      </c>
      <c r="E495" s="213" t="s">
        <v>5</v>
      </c>
      <c r="F495" s="214" t="s">
        <v>800</v>
      </c>
      <c r="H495" s="215">
        <v>330.99000000000001</v>
      </c>
      <c r="L495" s="212"/>
      <c r="M495" s="216"/>
      <c r="N495" s="217"/>
      <c r="O495" s="217"/>
      <c r="P495" s="217"/>
      <c r="Q495" s="217"/>
      <c r="R495" s="217"/>
      <c r="S495" s="217"/>
      <c r="T495" s="218"/>
      <c r="AT495" s="213" t="s">
        <v>227</v>
      </c>
      <c r="AU495" s="213" t="s">
        <v>81</v>
      </c>
      <c r="AV495" s="13" t="s">
        <v>81</v>
      </c>
      <c r="AW495" s="13" t="s">
        <v>36</v>
      </c>
      <c r="AX495" s="13" t="s">
        <v>73</v>
      </c>
      <c r="AY495" s="213" t="s">
        <v>133</v>
      </c>
    </row>
    <row r="496" s="13" customFormat="1">
      <c r="B496" s="212"/>
      <c r="D496" s="200" t="s">
        <v>227</v>
      </c>
      <c r="E496" s="213" t="s">
        <v>5</v>
      </c>
      <c r="F496" s="214" t="s">
        <v>801</v>
      </c>
      <c r="H496" s="215">
        <v>199.29900000000001</v>
      </c>
      <c r="L496" s="212"/>
      <c r="M496" s="216"/>
      <c r="N496" s="217"/>
      <c r="O496" s="217"/>
      <c r="P496" s="217"/>
      <c r="Q496" s="217"/>
      <c r="R496" s="217"/>
      <c r="S496" s="217"/>
      <c r="T496" s="218"/>
      <c r="AT496" s="213" t="s">
        <v>227</v>
      </c>
      <c r="AU496" s="213" t="s">
        <v>81</v>
      </c>
      <c r="AV496" s="13" t="s">
        <v>81</v>
      </c>
      <c r="AW496" s="13" t="s">
        <v>36</v>
      </c>
      <c r="AX496" s="13" t="s">
        <v>73</v>
      </c>
      <c r="AY496" s="213" t="s">
        <v>133</v>
      </c>
    </row>
    <row r="497" s="14" customFormat="1">
      <c r="B497" s="219"/>
      <c r="D497" s="200" t="s">
        <v>227</v>
      </c>
      <c r="E497" s="220" t="s">
        <v>5</v>
      </c>
      <c r="F497" s="221" t="s">
        <v>230</v>
      </c>
      <c r="H497" s="222">
        <v>530.28899999999999</v>
      </c>
      <c r="L497" s="219"/>
      <c r="M497" s="223"/>
      <c r="N497" s="224"/>
      <c r="O497" s="224"/>
      <c r="P497" s="224"/>
      <c r="Q497" s="224"/>
      <c r="R497" s="224"/>
      <c r="S497" s="224"/>
      <c r="T497" s="225"/>
      <c r="AT497" s="220" t="s">
        <v>227</v>
      </c>
      <c r="AU497" s="220" t="s">
        <v>81</v>
      </c>
      <c r="AV497" s="14" t="s">
        <v>132</v>
      </c>
      <c r="AW497" s="14" t="s">
        <v>36</v>
      </c>
      <c r="AX497" s="14" t="s">
        <v>79</v>
      </c>
      <c r="AY497" s="220" t="s">
        <v>133</v>
      </c>
    </row>
    <row r="498" s="1" customFormat="1" ht="16.5" customHeight="1">
      <c r="B498" s="188"/>
      <c r="C498" s="226" t="s">
        <v>802</v>
      </c>
      <c r="D498" s="226" t="s">
        <v>311</v>
      </c>
      <c r="E498" s="227" t="s">
        <v>803</v>
      </c>
      <c r="F498" s="228" t="s">
        <v>804</v>
      </c>
      <c r="G498" s="229" t="s">
        <v>223</v>
      </c>
      <c r="H498" s="230">
        <v>609.83199999999999</v>
      </c>
      <c r="I498" s="231">
        <v>793</v>
      </c>
      <c r="J498" s="231">
        <f>ROUND(I498*H498,2)</f>
        <v>483596.78000000003</v>
      </c>
      <c r="K498" s="228" t="s">
        <v>5</v>
      </c>
      <c r="L498" s="232"/>
      <c r="M498" s="233" t="s">
        <v>5</v>
      </c>
      <c r="N498" s="234" t="s">
        <v>44</v>
      </c>
      <c r="O498" s="197">
        <v>0</v>
      </c>
      <c r="P498" s="197">
        <f>O498*H498</f>
        <v>0</v>
      </c>
      <c r="Q498" s="197">
        <v>0.017000000000000001</v>
      </c>
      <c r="R498" s="197">
        <f>Q498*H498</f>
        <v>10.367144000000002</v>
      </c>
      <c r="S498" s="197">
        <v>0</v>
      </c>
      <c r="T498" s="198">
        <f>S498*H498</f>
        <v>0</v>
      </c>
      <c r="AR498" s="26" t="s">
        <v>405</v>
      </c>
      <c r="AT498" s="26" t="s">
        <v>311</v>
      </c>
      <c r="AU498" s="26" t="s">
        <v>81</v>
      </c>
      <c r="AY498" s="26" t="s">
        <v>133</v>
      </c>
      <c r="BE498" s="199">
        <f>IF(N498="základní",J498,0)</f>
        <v>483596.78000000003</v>
      </c>
      <c r="BF498" s="199">
        <f>IF(N498="snížená",J498,0)</f>
        <v>0</v>
      </c>
      <c r="BG498" s="199">
        <f>IF(N498="zákl. přenesená",J498,0)</f>
        <v>0</v>
      </c>
      <c r="BH498" s="199">
        <f>IF(N498="sníž. přenesená",J498,0)</f>
        <v>0</v>
      </c>
      <c r="BI498" s="199">
        <f>IF(N498="nulová",J498,0)</f>
        <v>0</v>
      </c>
      <c r="BJ498" s="26" t="s">
        <v>79</v>
      </c>
      <c r="BK498" s="199">
        <f>ROUND(I498*H498,2)</f>
        <v>483596.78000000003</v>
      </c>
      <c r="BL498" s="26" t="s">
        <v>296</v>
      </c>
      <c r="BM498" s="26" t="s">
        <v>805</v>
      </c>
    </row>
    <row r="499" s="13" customFormat="1">
      <c r="B499" s="212"/>
      <c r="D499" s="200" t="s">
        <v>227</v>
      </c>
      <c r="E499" s="213" t="s">
        <v>5</v>
      </c>
      <c r="F499" s="214" t="s">
        <v>806</v>
      </c>
      <c r="H499" s="215">
        <v>609.83199999999999</v>
      </c>
      <c r="L499" s="212"/>
      <c r="M499" s="216"/>
      <c r="N499" s="217"/>
      <c r="O499" s="217"/>
      <c r="P499" s="217"/>
      <c r="Q499" s="217"/>
      <c r="R499" s="217"/>
      <c r="S499" s="217"/>
      <c r="T499" s="218"/>
      <c r="AT499" s="213" t="s">
        <v>227</v>
      </c>
      <c r="AU499" s="213" t="s">
        <v>81</v>
      </c>
      <c r="AV499" s="13" t="s">
        <v>81</v>
      </c>
      <c r="AW499" s="13" t="s">
        <v>36</v>
      </c>
      <c r="AX499" s="13" t="s">
        <v>73</v>
      </c>
      <c r="AY499" s="213" t="s">
        <v>133</v>
      </c>
    </row>
    <row r="500" s="14" customFormat="1">
      <c r="B500" s="219"/>
      <c r="D500" s="200" t="s">
        <v>227</v>
      </c>
      <c r="E500" s="220" t="s">
        <v>5</v>
      </c>
      <c r="F500" s="221" t="s">
        <v>230</v>
      </c>
      <c r="H500" s="222">
        <v>609.83199999999999</v>
      </c>
      <c r="L500" s="219"/>
      <c r="M500" s="223"/>
      <c r="N500" s="224"/>
      <c r="O500" s="224"/>
      <c r="P500" s="224"/>
      <c r="Q500" s="224"/>
      <c r="R500" s="224"/>
      <c r="S500" s="224"/>
      <c r="T500" s="225"/>
      <c r="AT500" s="220" t="s">
        <v>227</v>
      </c>
      <c r="AU500" s="220" t="s">
        <v>81</v>
      </c>
      <c r="AV500" s="14" t="s">
        <v>132</v>
      </c>
      <c r="AW500" s="14" t="s">
        <v>36</v>
      </c>
      <c r="AX500" s="14" t="s">
        <v>79</v>
      </c>
      <c r="AY500" s="220" t="s">
        <v>133</v>
      </c>
    </row>
    <row r="501" s="1" customFormat="1" ht="16.5" customHeight="1">
      <c r="B501" s="188"/>
      <c r="C501" s="189" t="s">
        <v>807</v>
      </c>
      <c r="D501" s="189" t="s">
        <v>135</v>
      </c>
      <c r="E501" s="190" t="s">
        <v>808</v>
      </c>
      <c r="F501" s="191" t="s">
        <v>809</v>
      </c>
      <c r="G501" s="192" t="s">
        <v>301</v>
      </c>
      <c r="H501" s="193">
        <v>12.773999999999999</v>
      </c>
      <c r="I501" s="194">
        <v>1120</v>
      </c>
      <c r="J501" s="194">
        <f>ROUND(I501*H501,2)</f>
        <v>14306.879999999999</v>
      </c>
      <c r="K501" s="191" t="s">
        <v>224</v>
      </c>
      <c r="L501" s="42"/>
      <c r="M501" s="195" t="s">
        <v>5</v>
      </c>
      <c r="N501" s="196" t="s">
        <v>44</v>
      </c>
      <c r="O501" s="197">
        <v>3.0059999999999998</v>
      </c>
      <c r="P501" s="197">
        <f>O501*H501</f>
        <v>38.398643999999997</v>
      </c>
      <c r="Q501" s="197">
        <v>0</v>
      </c>
      <c r="R501" s="197">
        <f>Q501*H501</f>
        <v>0</v>
      </c>
      <c r="S501" s="197">
        <v>0</v>
      </c>
      <c r="T501" s="198">
        <f>S501*H501</f>
        <v>0</v>
      </c>
      <c r="AR501" s="26" t="s">
        <v>296</v>
      </c>
      <c r="AT501" s="26" t="s">
        <v>135</v>
      </c>
      <c r="AU501" s="26" t="s">
        <v>81</v>
      </c>
      <c r="AY501" s="26" t="s">
        <v>133</v>
      </c>
      <c r="BE501" s="199">
        <f>IF(N501="základní",J501,0)</f>
        <v>14306.879999999999</v>
      </c>
      <c r="BF501" s="199">
        <f>IF(N501="snížená",J501,0)</f>
        <v>0</v>
      </c>
      <c r="BG501" s="199">
        <f>IF(N501="zákl. přenesená",J501,0)</f>
        <v>0</v>
      </c>
      <c r="BH501" s="199">
        <f>IF(N501="sníž. přenesená",J501,0)</f>
        <v>0</v>
      </c>
      <c r="BI501" s="199">
        <f>IF(N501="nulová",J501,0)</f>
        <v>0</v>
      </c>
      <c r="BJ501" s="26" t="s">
        <v>79</v>
      </c>
      <c r="BK501" s="199">
        <f>ROUND(I501*H501,2)</f>
        <v>14306.879999999999</v>
      </c>
      <c r="BL501" s="26" t="s">
        <v>296</v>
      </c>
      <c r="BM501" s="26" t="s">
        <v>810</v>
      </c>
    </row>
    <row r="502" s="1" customFormat="1">
      <c r="B502" s="42"/>
      <c r="D502" s="200" t="s">
        <v>140</v>
      </c>
      <c r="F502" s="201" t="s">
        <v>811</v>
      </c>
      <c r="L502" s="42"/>
      <c r="M502" s="202"/>
      <c r="N502" s="43"/>
      <c r="O502" s="43"/>
      <c r="P502" s="43"/>
      <c r="Q502" s="43"/>
      <c r="R502" s="43"/>
      <c r="S502" s="43"/>
      <c r="T502" s="81"/>
      <c r="AT502" s="26" t="s">
        <v>140</v>
      </c>
      <c r="AU502" s="26" t="s">
        <v>81</v>
      </c>
    </row>
    <row r="503" s="11" customFormat="1" ht="29.88" customHeight="1">
      <c r="B503" s="176"/>
      <c r="D503" s="177" t="s">
        <v>72</v>
      </c>
      <c r="E503" s="186" t="s">
        <v>812</v>
      </c>
      <c r="F503" s="186" t="s">
        <v>813</v>
      </c>
      <c r="J503" s="187">
        <f>BK503</f>
        <v>55842.959999999999</v>
      </c>
      <c r="L503" s="176"/>
      <c r="M503" s="180"/>
      <c r="N503" s="181"/>
      <c r="O503" s="181"/>
      <c r="P503" s="182">
        <f>SUM(P504:P528)</f>
        <v>96.939359999999994</v>
      </c>
      <c r="Q503" s="181"/>
      <c r="R503" s="182">
        <f>SUM(R504:R528)</f>
        <v>0.030934400000000001</v>
      </c>
      <c r="S503" s="181"/>
      <c r="T503" s="183">
        <f>SUM(T504:T528)</f>
        <v>0</v>
      </c>
      <c r="AR503" s="177" t="s">
        <v>81</v>
      </c>
      <c r="AT503" s="184" t="s">
        <v>72</v>
      </c>
      <c r="AU503" s="184" t="s">
        <v>79</v>
      </c>
      <c r="AY503" s="177" t="s">
        <v>133</v>
      </c>
      <c r="BK503" s="185">
        <f>SUM(BK504:BK528)</f>
        <v>55842.959999999999</v>
      </c>
    </row>
    <row r="504" s="1" customFormat="1" ht="16.5" customHeight="1">
      <c r="B504" s="188"/>
      <c r="C504" s="189" t="s">
        <v>814</v>
      </c>
      <c r="D504" s="189" t="s">
        <v>135</v>
      </c>
      <c r="E504" s="190" t="s">
        <v>815</v>
      </c>
      <c r="F504" s="191" t="s">
        <v>816</v>
      </c>
      <c r="G504" s="192" t="s">
        <v>223</v>
      </c>
      <c r="H504" s="193">
        <v>19.440000000000001</v>
      </c>
      <c r="I504" s="194">
        <v>409</v>
      </c>
      <c r="J504" s="194">
        <f>ROUND(I504*H504,2)</f>
        <v>7950.96</v>
      </c>
      <c r="K504" s="191" t="s">
        <v>224</v>
      </c>
      <c r="L504" s="42"/>
      <c r="M504" s="195" t="s">
        <v>5</v>
      </c>
      <c r="N504" s="196" t="s">
        <v>44</v>
      </c>
      <c r="O504" s="197">
        <v>0.60899999999999999</v>
      </c>
      <c r="P504" s="197">
        <f>O504*H504</f>
        <v>11.83896</v>
      </c>
      <c r="Q504" s="197">
        <v>0.00021000000000000001</v>
      </c>
      <c r="R504" s="197">
        <f>Q504*H504</f>
        <v>0.0040824000000000008</v>
      </c>
      <c r="S504" s="197">
        <v>0</v>
      </c>
      <c r="T504" s="198">
        <f>S504*H504</f>
        <v>0</v>
      </c>
      <c r="AR504" s="26" t="s">
        <v>296</v>
      </c>
      <c r="AT504" s="26" t="s">
        <v>135</v>
      </c>
      <c r="AU504" s="26" t="s">
        <v>81</v>
      </c>
      <c r="AY504" s="26" t="s">
        <v>133</v>
      </c>
      <c r="BE504" s="199">
        <f>IF(N504="základní",J504,0)</f>
        <v>7950.96</v>
      </c>
      <c r="BF504" s="199">
        <f>IF(N504="snížená",J504,0)</f>
        <v>0</v>
      </c>
      <c r="BG504" s="199">
        <f>IF(N504="zákl. přenesená",J504,0)</f>
        <v>0</v>
      </c>
      <c r="BH504" s="199">
        <f>IF(N504="sníž. přenesená",J504,0)</f>
        <v>0</v>
      </c>
      <c r="BI504" s="199">
        <f>IF(N504="nulová",J504,0)</f>
        <v>0</v>
      </c>
      <c r="BJ504" s="26" t="s">
        <v>79</v>
      </c>
      <c r="BK504" s="199">
        <f>ROUND(I504*H504,2)</f>
        <v>7950.96</v>
      </c>
      <c r="BL504" s="26" t="s">
        <v>296</v>
      </c>
      <c r="BM504" s="26" t="s">
        <v>817</v>
      </c>
    </row>
    <row r="505" s="1" customFormat="1">
      <c r="B505" s="42"/>
      <c r="D505" s="200" t="s">
        <v>140</v>
      </c>
      <c r="F505" s="201" t="s">
        <v>816</v>
      </c>
      <c r="L505" s="42"/>
      <c r="M505" s="202"/>
      <c r="N505" s="43"/>
      <c r="O505" s="43"/>
      <c r="P505" s="43"/>
      <c r="Q505" s="43"/>
      <c r="R505" s="43"/>
      <c r="S505" s="43"/>
      <c r="T505" s="81"/>
      <c r="AT505" s="26" t="s">
        <v>140</v>
      </c>
      <c r="AU505" s="26" t="s">
        <v>81</v>
      </c>
    </row>
    <row r="506" s="12" customFormat="1">
      <c r="B506" s="206"/>
      <c r="D506" s="200" t="s">
        <v>227</v>
      </c>
      <c r="E506" s="207" t="s">
        <v>5</v>
      </c>
      <c r="F506" s="208" t="s">
        <v>818</v>
      </c>
      <c r="H506" s="207" t="s">
        <v>5</v>
      </c>
      <c r="L506" s="206"/>
      <c r="M506" s="209"/>
      <c r="N506" s="210"/>
      <c r="O506" s="210"/>
      <c r="P506" s="210"/>
      <c r="Q506" s="210"/>
      <c r="R506" s="210"/>
      <c r="S506" s="210"/>
      <c r="T506" s="211"/>
      <c r="AT506" s="207" t="s">
        <v>227</v>
      </c>
      <c r="AU506" s="207" t="s">
        <v>81</v>
      </c>
      <c r="AV506" s="12" t="s">
        <v>79</v>
      </c>
      <c r="AW506" s="12" t="s">
        <v>36</v>
      </c>
      <c r="AX506" s="12" t="s">
        <v>73</v>
      </c>
      <c r="AY506" s="207" t="s">
        <v>133</v>
      </c>
    </row>
    <row r="507" s="13" customFormat="1">
      <c r="B507" s="212"/>
      <c r="D507" s="200" t="s">
        <v>227</v>
      </c>
      <c r="E507" s="213" t="s">
        <v>5</v>
      </c>
      <c r="F507" s="214" t="s">
        <v>819</v>
      </c>
      <c r="H507" s="215">
        <v>19.440000000000001</v>
      </c>
      <c r="L507" s="212"/>
      <c r="M507" s="216"/>
      <c r="N507" s="217"/>
      <c r="O507" s="217"/>
      <c r="P507" s="217"/>
      <c r="Q507" s="217"/>
      <c r="R507" s="217"/>
      <c r="S507" s="217"/>
      <c r="T507" s="218"/>
      <c r="AT507" s="213" t="s">
        <v>227</v>
      </c>
      <c r="AU507" s="213" t="s">
        <v>81</v>
      </c>
      <c r="AV507" s="13" t="s">
        <v>81</v>
      </c>
      <c r="AW507" s="13" t="s">
        <v>36</v>
      </c>
      <c r="AX507" s="13" t="s">
        <v>73</v>
      </c>
      <c r="AY507" s="213" t="s">
        <v>133</v>
      </c>
    </row>
    <row r="508" s="14" customFormat="1">
      <c r="B508" s="219"/>
      <c r="D508" s="200" t="s">
        <v>227</v>
      </c>
      <c r="E508" s="220" t="s">
        <v>5</v>
      </c>
      <c r="F508" s="221" t="s">
        <v>230</v>
      </c>
      <c r="H508" s="222">
        <v>19.440000000000001</v>
      </c>
      <c r="L508" s="219"/>
      <c r="M508" s="223"/>
      <c r="N508" s="224"/>
      <c r="O508" s="224"/>
      <c r="P508" s="224"/>
      <c r="Q508" s="224"/>
      <c r="R508" s="224"/>
      <c r="S508" s="224"/>
      <c r="T508" s="225"/>
      <c r="AT508" s="220" t="s">
        <v>227</v>
      </c>
      <c r="AU508" s="220" t="s">
        <v>81</v>
      </c>
      <c r="AV508" s="14" t="s">
        <v>132</v>
      </c>
      <c r="AW508" s="14" t="s">
        <v>36</v>
      </c>
      <c r="AX508" s="14" t="s">
        <v>79</v>
      </c>
      <c r="AY508" s="220" t="s">
        <v>133</v>
      </c>
    </row>
    <row r="509" s="1" customFormat="1" ht="16.5" customHeight="1">
      <c r="B509" s="188"/>
      <c r="C509" s="189" t="s">
        <v>820</v>
      </c>
      <c r="D509" s="189" t="s">
        <v>135</v>
      </c>
      <c r="E509" s="190" t="s">
        <v>821</v>
      </c>
      <c r="F509" s="191" t="s">
        <v>822</v>
      </c>
      <c r="G509" s="192" t="s">
        <v>356</v>
      </c>
      <c r="H509" s="193">
        <v>117.59999999999999</v>
      </c>
      <c r="I509" s="194">
        <v>220</v>
      </c>
      <c r="J509" s="194">
        <f>ROUND(I509*H509,2)</f>
        <v>25872</v>
      </c>
      <c r="K509" s="191" t="s">
        <v>224</v>
      </c>
      <c r="L509" s="42"/>
      <c r="M509" s="195" t="s">
        <v>5</v>
      </c>
      <c r="N509" s="196" t="s">
        <v>44</v>
      </c>
      <c r="O509" s="197">
        <v>0.30399999999999999</v>
      </c>
      <c r="P509" s="197">
        <f>O509*H509</f>
        <v>35.750399999999999</v>
      </c>
      <c r="Q509" s="197">
        <v>2.0000000000000002E-05</v>
      </c>
      <c r="R509" s="197">
        <f>Q509*H509</f>
        <v>0.0023519999999999999</v>
      </c>
      <c r="S509" s="197">
        <v>0</v>
      </c>
      <c r="T509" s="198">
        <f>S509*H509</f>
        <v>0</v>
      </c>
      <c r="AR509" s="26" t="s">
        <v>296</v>
      </c>
      <c r="AT509" s="26" t="s">
        <v>135</v>
      </c>
      <c r="AU509" s="26" t="s">
        <v>81</v>
      </c>
      <c r="AY509" s="26" t="s">
        <v>133</v>
      </c>
      <c r="BE509" s="199">
        <f>IF(N509="základní",J509,0)</f>
        <v>25872</v>
      </c>
      <c r="BF509" s="199">
        <f>IF(N509="snížená",J509,0)</f>
        <v>0</v>
      </c>
      <c r="BG509" s="199">
        <f>IF(N509="zákl. přenesená",J509,0)</f>
        <v>0</v>
      </c>
      <c r="BH509" s="199">
        <f>IF(N509="sníž. přenesená",J509,0)</f>
        <v>0</v>
      </c>
      <c r="BI509" s="199">
        <f>IF(N509="nulová",J509,0)</f>
        <v>0</v>
      </c>
      <c r="BJ509" s="26" t="s">
        <v>79</v>
      </c>
      <c r="BK509" s="199">
        <f>ROUND(I509*H509,2)</f>
        <v>25872</v>
      </c>
      <c r="BL509" s="26" t="s">
        <v>296</v>
      </c>
      <c r="BM509" s="26" t="s">
        <v>823</v>
      </c>
    </row>
    <row r="510" s="1" customFormat="1">
      <c r="B510" s="42"/>
      <c r="D510" s="200" t="s">
        <v>140</v>
      </c>
      <c r="F510" s="201" t="s">
        <v>824</v>
      </c>
      <c r="L510" s="42"/>
      <c r="M510" s="202"/>
      <c r="N510" s="43"/>
      <c r="O510" s="43"/>
      <c r="P510" s="43"/>
      <c r="Q510" s="43"/>
      <c r="R510" s="43"/>
      <c r="S510" s="43"/>
      <c r="T510" s="81"/>
      <c r="AT510" s="26" t="s">
        <v>140</v>
      </c>
      <c r="AU510" s="26" t="s">
        <v>81</v>
      </c>
    </row>
    <row r="511" s="12" customFormat="1">
      <c r="B511" s="206"/>
      <c r="D511" s="200" t="s">
        <v>227</v>
      </c>
      <c r="E511" s="207" t="s">
        <v>5</v>
      </c>
      <c r="F511" s="208" t="s">
        <v>825</v>
      </c>
      <c r="H511" s="207" t="s">
        <v>5</v>
      </c>
      <c r="L511" s="206"/>
      <c r="M511" s="209"/>
      <c r="N511" s="210"/>
      <c r="O511" s="210"/>
      <c r="P511" s="210"/>
      <c r="Q511" s="210"/>
      <c r="R511" s="210"/>
      <c r="S511" s="210"/>
      <c r="T511" s="211"/>
      <c r="AT511" s="207" t="s">
        <v>227</v>
      </c>
      <c r="AU511" s="207" t="s">
        <v>81</v>
      </c>
      <c r="AV511" s="12" t="s">
        <v>79</v>
      </c>
      <c r="AW511" s="12" t="s">
        <v>36</v>
      </c>
      <c r="AX511" s="12" t="s">
        <v>73</v>
      </c>
      <c r="AY511" s="207" t="s">
        <v>133</v>
      </c>
    </row>
    <row r="512" s="13" customFormat="1">
      <c r="B512" s="212"/>
      <c r="D512" s="200" t="s">
        <v>227</v>
      </c>
      <c r="E512" s="213" t="s">
        <v>5</v>
      </c>
      <c r="F512" s="214" t="s">
        <v>826</v>
      </c>
      <c r="H512" s="215">
        <v>30.600000000000001</v>
      </c>
      <c r="L512" s="212"/>
      <c r="M512" s="216"/>
      <c r="N512" s="217"/>
      <c r="O512" s="217"/>
      <c r="P512" s="217"/>
      <c r="Q512" s="217"/>
      <c r="R512" s="217"/>
      <c r="S512" s="217"/>
      <c r="T512" s="218"/>
      <c r="AT512" s="213" t="s">
        <v>227</v>
      </c>
      <c r="AU512" s="213" t="s">
        <v>81</v>
      </c>
      <c r="AV512" s="13" t="s">
        <v>81</v>
      </c>
      <c r="AW512" s="13" t="s">
        <v>36</v>
      </c>
      <c r="AX512" s="13" t="s">
        <v>73</v>
      </c>
      <c r="AY512" s="213" t="s">
        <v>133</v>
      </c>
    </row>
    <row r="513" s="13" customFormat="1">
      <c r="B513" s="212"/>
      <c r="D513" s="200" t="s">
        <v>227</v>
      </c>
      <c r="E513" s="213" t="s">
        <v>5</v>
      </c>
      <c r="F513" s="214" t="s">
        <v>827</v>
      </c>
      <c r="H513" s="215">
        <v>49.200000000000003</v>
      </c>
      <c r="L513" s="212"/>
      <c r="M513" s="216"/>
      <c r="N513" s="217"/>
      <c r="O513" s="217"/>
      <c r="P513" s="217"/>
      <c r="Q513" s="217"/>
      <c r="R513" s="217"/>
      <c r="S513" s="217"/>
      <c r="T513" s="218"/>
      <c r="AT513" s="213" t="s">
        <v>227</v>
      </c>
      <c r="AU513" s="213" t="s">
        <v>81</v>
      </c>
      <c r="AV513" s="13" t="s">
        <v>81</v>
      </c>
      <c r="AW513" s="13" t="s">
        <v>36</v>
      </c>
      <c r="AX513" s="13" t="s">
        <v>73</v>
      </c>
      <c r="AY513" s="213" t="s">
        <v>133</v>
      </c>
    </row>
    <row r="514" s="13" customFormat="1">
      <c r="B514" s="212"/>
      <c r="D514" s="200" t="s">
        <v>227</v>
      </c>
      <c r="E514" s="213" t="s">
        <v>5</v>
      </c>
      <c r="F514" s="214" t="s">
        <v>828</v>
      </c>
      <c r="H514" s="215">
        <v>37.799999999999997</v>
      </c>
      <c r="L514" s="212"/>
      <c r="M514" s="216"/>
      <c r="N514" s="217"/>
      <c r="O514" s="217"/>
      <c r="P514" s="217"/>
      <c r="Q514" s="217"/>
      <c r="R514" s="217"/>
      <c r="S514" s="217"/>
      <c r="T514" s="218"/>
      <c r="AT514" s="213" t="s">
        <v>227</v>
      </c>
      <c r="AU514" s="213" t="s">
        <v>81</v>
      </c>
      <c r="AV514" s="13" t="s">
        <v>81</v>
      </c>
      <c r="AW514" s="13" t="s">
        <v>36</v>
      </c>
      <c r="AX514" s="13" t="s">
        <v>73</v>
      </c>
      <c r="AY514" s="213" t="s">
        <v>133</v>
      </c>
    </row>
    <row r="515" s="14" customFormat="1">
      <c r="B515" s="219"/>
      <c r="D515" s="200" t="s">
        <v>227</v>
      </c>
      <c r="E515" s="220" t="s">
        <v>5</v>
      </c>
      <c r="F515" s="221" t="s">
        <v>230</v>
      </c>
      <c r="H515" s="222">
        <v>117.59999999999999</v>
      </c>
      <c r="L515" s="219"/>
      <c r="M515" s="223"/>
      <c r="N515" s="224"/>
      <c r="O515" s="224"/>
      <c r="P515" s="224"/>
      <c r="Q515" s="224"/>
      <c r="R515" s="224"/>
      <c r="S515" s="224"/>
      <c r="T515" s="225"/>
      <c r="AT515" s="220" t="s">
        <v>227</v>
      </c>
      <c r="AU515" s="220" t="s">
        <v>81</v>
      </c>
      <c r="AV515" s="14" t="s">
        <v>132</v>
      </c>
      <c r="AW515" s="14" t="s">
        <v>36</v>
      </c>
      <c r="AX515" s="14" t="s">
        <v>79</v>
      </c>
      <c r="AY515" s="220" t="s">
        <v>133</v>
      </c>
    </row>
    <row r="516" s="1" customFormat="1" ht="16.5" customHeight="1">
      <c r="B516" s="188"/>
      <c r="C516" s="189" t="s">
        <v>829</v>
      </c>
      <c r="D516" s="189" t="s">
        <v>135</v>
      </c>
      <c r="E516" s="190" t="s">
        <v>830</v>
      </c>
      <c r="F516" s="191" t="s">
        <v>831</v>
      </c>
      <c r="G516" s="192" t="s">
        <v>223</v>
      </c>
      <c r="H516" s="193">
        <v>50</v>
      </c>
      <c r="I516" s="194">
        <v>40.899999999999999</v>
      </c>
      <c r="J516" s="194">
        <f>ROUND(I516*H516,2)</f>
        <v>2045</v>
      </c>
      <c r="K516" s="191" t="s">
        <v>224</v>
      </c>
      <c r="L516" s="42"/>
      <c r="M516" s="195" t="s">
        <v>5</v>
      </c>
      <c r="N516" s="196" t="s">
        <v>44</v>
      </c>
      <c r="O516" s="197">
        <v>0.10000000000000001</v>
      </c>
      <c r="P516" s="197">
        <f>O516*H516</f>
        <v>5</v>
      </c>
      <c r="Q516" s="197">
        <v>6.9999999999999994E-05</v>
      </c>
      <c r="R516" s="197">
        <f>Q516*H516</f>
        <v>0.0034999999999999996</v>
      </c>
      <c r="S516" s="197">
        <v>0</v>
      </c>
      <c r="T516" s="198">
        <f>S516*H516</f>
        <v>0</v>
      </c>
      <c r="AR516" s="26" t="s">
        <v>296</v>
      </c>
      <c r="AT516" s="26" t="s">
        <v>135</v>
      </c>
      <c r="AU516" s="26" t="s">
        <v>81</v>
      </c>
      <c r="AY516" s="26" t="s">
        <v>133</v>
      </c>
      <c r="BE516" s="199">
        <f>IF(N516="základní",J516,0)</f>
        <v>2045</v>
      </c>
      <c r="BF516" s="199">
        <f>IF(N516="snížená",J516,0)</f>
        <v>0</v>
      </c>
      <c r="BG516" s="199">
        <f>IF(N516="zákl. přenesená",J516,0)</f>
        <v>0</v>
      </c>
      <c r="BH516" s="199">
        <f>IF(N516="sníž. přenesená",J516,0)</f>
        <v>0</v>
      </c>
      <c r="BI516" s="199">
        <f>IF(N516="nulová",J516,0)</f>
        <v>0</v>
      </c>
      <c r="BJ516" s="26" t="s">
        <v>79</v>
      </c>
      <c r="BK516" s="199">
        <f>ROUND(I516*H516,2)</f>
        <v>2045</v>
      </c>
      <c r="BL516" s="26" t="s">
        <v>296</v>
      </c>
      <c r="BM516" s="26" t="s">
        <v>832</v>
      </c>
    </row>
    <row r="517" s="1" customFormat="1">
      <c r="B517" s="42"/>
      <c r="D517" s="200" t="s">
        <v>140</v>
      </c>
      <c r="F517" s="201" t="s">
        <v>833</v>
      </c>
      <c r="L517" s="42"/>
      <c r="M517" s="202"/>
      <c r="N517" s="43"/>
      <c r="O517" s="43"/>
      <c r="P517" s="43"/>
      <c r="Q517" s="43"/>
      <c r="R517" s="43"/>
      <c r="S517" s="43"/>
      <c r="T517" s="81"/>
      <c r="AT517" s="26" t="s">
        <v>140</v>
      </c>
      <c r="AU517" s="26" t="s">
        <v>81</v>
      </c>
    </row>
    <row r="518" s="1" customFormat="1" ht="16.5" customHeight="1">
      <c r="B518" s="188"/>
      <c r="C518" s="189" t="s">
        <v>834</v>
      </c>
      <c r="D518" s="189" t="s">
        <v>135</v>
      </c>
      <c r="E518" s="190" t="s">
        <v>835</v>
      </c>
      <c r="F518" s="191" t="s">
        <v>836</v>
      </c>
      <c r="G518" s="192" t="s">
        <v>223</v>
      </c>
      <c r="H518" s="193">
        <v>50</v>
      </c>
      <c r="I518" s="194">
        <v>118</v>
      </c>
      <c r="J518" s="194">
        <f>ROUND(I518*H518,2)</f>
        <v>5900</v>
      </c>
      <c r="K518" s="191" t="s">
        <v>224</v>
      </c>
      <c r="L518" s="42"/>
      <c r="M518" s="195" t="s">
        <v>5</v>
      </c>
      <c r="N518" s="196" t="s">
        <v>44</v>
      </c>
      <c r="O518" s="197">
        <v>0.34699999999999998</v>
      </c>
      <c r="P518" s="197">
        <f>O518*H518</f>
        <v>17.349999999999998</v>
      </c>
      <c r="Q518" s="197">
        <v>2.0000000000000002E-05</v>
      </c>
      <c r="R518" s="197">
        <f>Q518*H518</f>
        <v>0.001</v>
      </c>
      <c r="S518" s="197">
        <v>0</v>
      </c>
      <c r="T518" s="198">
        <f>S518*H518</f>
        <v>0</v>
      </c>
      <c r="AR518" s="26" t="s">
        <v>296</v>
      </c>
      <c r="AT518" s="26" t="s">
        <v>135</v>
      </c>
      <c r="AU518" s="26" t="s">
        <v>81</v>
      </c>
      <c r="AY518" s="26" t="s">
        <v>133</v>
      </c>
      <c r="BE518" s="199">
        <f>IF(N518="základní",J518,0)</f>
        <v>5900</v>
      </c>
      <c r="BF518" s="199">
        <f>IF(N518="snížená",J518,0)</f>
        <v>0</v>
      </c>
      <c r="BG518" s="199">
        <f>IF(N518="zákl. přenesená",J518,0)</f>
        <v>0</v>
      </c>
      <c r="BH518" s="199">
        <f>IF(N518="sníž. přenesená",J518,0)</f>
        <v>0</v>
      </c>
      <c r="BI518" s="199">
        <f>IF(N518="nulová",J518,0)</f>
        <v>0</v>
      </c>
      <c r="BJ518" s="26" t="s">
        <v>79</v>
      </c>
      <c r="BK518" s="199">
        <f>ROUND(I518*H518,2)</f>
        <v>5900</v>
      </c>
      <c r="BL518" s="26" t="s">
        <v>296</v>
      </c>
      <c r="BM518" s="26" t="s">
        <v>837</v>
      </c>
    </row>
    <row r="519" s="1" customFormat="1">
      <c r="B519" s="42"/>
      <c r="D519" s="200" t="s">
        <v>140</v>
      </c>
      <c r="F519" s="201" t="s">
        <v>838</v>
      </c>
      <c r="L519" s="42"/>
      <c r="M519" s="202"/>
      <c r="N519" s="43"/>
      <c r="O519" s="43"/>
      <c r="P519" s="43"/>
      <c r="Q519" s="43"/>
      <c r="R519" s="43"/>
      <c r="S519" s="43"/>
      <c r="T519" s="81"/>
      <c r="AT519" s="26" t="s">
        <v>140</v>
      </c>
      <c r="AU519" s="26" t="s">
        <v>81</v>
      </c>
    </row>
    <row r="520" s="12" customFormat="1">
      <c r="B520" s="206"/>
      <c r="D520" s="200" t="s">
        <v>227</v>
      </c>
      <c r="E520" s="207" t="s">
        <v>5</v>
      </c>
      <c r="F520" s="208" t="s">
        <v>839</v>
      </c>
      <c r="H520" s="207" t="s">
        <v>5</v>
      </c>
      <c r="L520" s="206"/>
      <c r="M520" s="209"/>
      <c r="N520" s="210"/>
      <c r="O520" s="210"/>
      <c r="P520" s="210"/>
      <c r="Q520" s="210"/>
      <c r="R520" s="210"/>
      <c r="S520" s="210"/>
      <c r="T520" s="211"/>
      <c r="AT520" s="207" t="s">
        <v>227</v>
      </c>
      <c r="AU520" s="207" t="s">
        <v>81</v>
      </c>
      <c r="AV520" s="12" t="s">
        <v>79</v>
      </c>
      <c r="AW520" s="12" t="s">
        <v>36</v>
      </c>
      <c r="AX520" s="12" t="s">
        <v>73</v>
      </c>
      <c r="AY520" s="207" t="s">
        <v>133</v>
      </c>
    </row>
    <row r="521" s="13" customFormat="1">
      <c r="B521" s="212"/>
      <c r="D521" s="200" t="s">
        <v>227</v>
      </c>
      <c r="E521" s="213" t="s">
        <v>5</v>
      </c>
      <c r="F521" s="214" t="s">
        <v>514</v>
      </c>
      <c r="H521" s="215">
        <v>50</v>
      </c>
      <c r="L521" s="212"/>
      <c r="M521" s="216"/>
      <c r="N521" s="217"/>
      <c r="O521" s="217"/>
      <c r="P521" s="217"/>
      <c r="Q521" s="217"/>
      <c r="R521" s="217"/>
      <c r="S521" s="217"/>
      <c r="T521" s="218"/>
      <c r="AT521" s="213" t="s">
        <v>227</v>
      </c>
      <c r="AU521" s="213" t="s">
        <v>81</v>
      </c>
      <c r="AV521" s="13" t="s">
        <v>81</v>
      </c>
      <c r="AW521" s="13" t="s">
        <v>36</v>
      </c>
      <c r="AX521" s="13" t="s">
        <v>73</v>
      </c>
      <c r="AY521" s="213" t="s">
        <v>133</v>
      </c>
    </row>
    <row r="522" s="14" customFormat="1">
      <c r="B522" s="219"/>
      <c r="D522" s="200" t="s">
        <v>227</v>
      </c>
      <c r="E522" s="220" t="s">
        <v>5</v>
      </c>
      <c r="F522" s="221" t="s">
        <v>230</v>
      </c>
      <c r="H522" s="222">
        <v>50</v>
      </c>
      <c r="L522" s="219"/>
      <c r="M522" s="223"/>
      <c r="N522" s="224"/>
      <c r="O522" s="224"/>
      <c r="P522" s="224"/>
      <c r="Q522" s="224"/>
      <c r="R522" s="224"/>
      <c r="S522" s="224"/>
      <c r="T522" s="225"/>
      <c r="AT522" s="220" t="s">
        <v>227</v>
      </c>
      <c r="AU522" s="220" t="s">
        <v>81</v>
      </c>
      <c r="AV522" s="14" t="s">
        <v>132</v>
      </c>
      <c r="AW522" s="14" t="s">
        <v>36</v>
      </c>
      <c r="AX522" s="14" t="s">
        <v>79</v>
      </c>
      <c r="AY522" s="220" t="s">
        <v>133</v>
      </c>
    </row>
    <row r="523" s="1" customFormat="1" ht="25.5" customHeight="1">
      <c r="B523" s="188"/>
      <c r="C523" s="189" t="s">
        <v>840</v>
      </c>
      <c r="D523" s="189" t="s">
        <v>135</v>
      </c>
      <c r="E523" s="190" t="s">
        <v>841</v>
      </c>
      <c r="F523" s="191" t="s">
        <v>842</v>
      </c>
      <c r="G523" s="192" t="s">
        <v>223</v>
      </c>
      <c r="H523" s="193">
        <v>100</v>
      </c>
      <c r="I523" s="194">
        <v>97.700000000000003</v>
      </c>
      <c r="J523" s="194">
        <f>ROUND(I523*H523,2)</f>
        <v>9770</v>
      </c>
      <c r="K523" s="191" t="s">
        <v>224</v>
      </c>
      <c r="L523" s="42"/>
      <c r="M523" s="195" t="s">
        <v>5</v>
      </c>
      <c r="N523" s="196" t="s">
        <v>44</v>
      </c>
      <c r="O523" s="197">
        <v>0.184</v>
      </c>
      <c r="P523" s="197">
        <f>O523*H523</f>
        <v>18.399999999999999</v>
      </c>
      <c r="Q523" s="197">
        <v>0.00013999999999999999</v>
      </c>
      <c r="R523" s="197">
        <f>Q523*H523</f>
        <v>0.013999999999999999</v>
      </c>
      <c r="S523" s="197">
        <v>0</v>
      </c>
      <c r="T523" s="198">
        <f>S523*H523</f>
        <v>0</v>
      </c>
      <c r="AR523" s="26" t="s">
        <v>296</v>
      </c>
      <c r="AT523" s="26" t="s">
        <v>135</v>
      </c>
      <c r="AU523" s="26" t="s">
        <v>81</v>
      </c>
      <c r="AY523" s="26" t="s">
        <v>133</v>
      </c>
      <c r="BE523" s="199">
        <f>IF(N523="základní",J523,0)</f>
        <v>9770</v>
      </c>
      <c r="BF523" s="199">
        <f>IF(N523="snížená",J523,0)</f>
        <v>0</v>
      </c>
      <c r="BG523" s="199">
        <f>IF(N523="zákl. přenesená",J523,0)</f>
        <v>0</v>
      </c>
      <c r="BH523" s="199">
        <f>IF(N523="sníž. přenesená",J523,0)</f>
        <v>0</v>
      </c>
      <c r="BI523" s="199">
        <f>IF(N523="nulová",J523,0)</f>
        <v>0</v>
      </c>
      <c r="BJ523" s="26" t="s">
        <v>79</v>
      </c>
      <c r="BK523" s="199">
        <f>ROUND(I523*H523,2)</f>
        <v>9770</v>
      </c>
      <c r="BL523" s="26" t="s">
        <v>296</v>
      </c>
      <c r="BM523" s="26" t="s">
        <v>843</v>
      </c>
    </row>
    <row r="524" s="1" customFormat="1">
      <c r="B524" s="42"/>
      <c r="D524" s="200" t="s">
        <v>140</v>
      </c>
      <c r="F524" s="201" t="s">
        <v>844</v>
      </c>
      <c r="L524" s="42"/>
      <c r="M524" s="202"/>
      <c r="N524" s="43"/>
      <c r="O524" s="43"/>
      <c r="P524" s="43"/>
      <c r="Q524" s="43"/>
      <c r="R524" s="43"/>
      <c r="S524" s="43"/>
      <c r="T524" s="81"/>
      <c r="AT524" s="26" t="s">
        <v>140</v>
      </c>
      <c r="AU524" s="26" t="s">
        <v>81</v>
      </c>
    </row>
    <row r="525" s="13" customFormat="1">
      <c r="B525" s="212"/>
      <c r="D525" s="200" t="s">
        <v>227</v>
      </c>
      <c r="E525" s="213" t="s">
        <v>5</v>
      </c>
      <c r="F525" s="214" t="s">
        <v>845</v>
      </c>
      <c r="H525" s="215">
        <v>100</v>
      </c>
      <c r="L525" s="212"/>
      <c r="M525" s="216"/>
      <c r="N525" s="217"/>
      <c r="O525" s="217"/>
      <c r="P525" s="217"/>
      <c r="Q525" s="217"/>
      <c r="R525" s="217"/>
      <c r="S525" s="217"/>
      <c r="T525" s="218"/>
      <c r="AT525" s="213" t="s">
        <v>227</v>
      </c>
      <c r="AU525" s="213" t="s">
        <v>81</v>
      </c>
      <c r="AV525" s="13" t="s">
        <v>81</v>
      </c>
      <c r="AW525" s="13" t="s">
        <v>36</v>
      </c>
      <c r="AX525" s="13" t="s">
        <v>73</v>
      </c>
      <c r="AY525" s="213" t="s">
        <v>133</v>
      </c>
    </row>
    <row r="526" s="14" customFormat="1">
      <c r="B526" s="219"/>
      <c r="D526" s="200" t="s">
        <v>227</v>
      </c>
      <c r="E526" s="220" t="s">
        <v>5</v>
      </c>
      <c r="F526" s="221" t="s">
        <v>230</v>
      </c>
      <c r="H526" s="222">
        <v>100</v>
      </c>
      <c r="L526" s="219"/>
      <c r="M526" s="223"/>
      <c r="N526" s="224"/>
      <c r="O526" s="224"/>
      <c r="P526" s="224"/>
      <c r="Q526" s="224"/>
      <c r="R526" s="224"/>
      <c r="S526" s="224"/>
      <c r="T526" s="225"/>
      <c r="AT526" s="220" t="s">
        <v>227</v>
      </c>
      <c r="AU526" s="220" t="s">
        <v>81</v>
      </c>
      <c r="AV526" s="14" t="s">
        <v>132</v>
      </c>
      <c r="AW526" s="14" t="s">
        <v>36</v>
      </c>
      <c r="AX526" s="14" t="s">
        <v>79</v>
      </c>
      <c r="AY526" s="220" t="s">
        <v>133</v>
      </c>
    </row>
    <row r="527" s="1" customFormat="1" ht="16.5" customHeight="1">
      <c r="B527" s="188"/>
      <c r="C527" s="189" t="s">
        <v>846</v>
      </c>
      <c r="D527" s="189" t="s">
        <v>135</v>
      </c>
      <c r="E527" s="190" t="s">
        <v>847</v>
      </c>
      <c r="F527" s="191" t="s">
        <v>848</v>
      </c>
      <c r="G527" s="192" t="s">
        <v>223</v>
      </c>
      <c r="H527" s="193">
        <v>50</v>
      </c>
      <c r="I527" s="194">
        <v>86.099999999999994</v>
      </c>
      <c r="J527" s="194">
        <f>ROUND(I527*H527,2)</f>
        <v>4305</v>
      </c>
      <c r="K527" s="191" t="s">
        <v>224</v>
      </c>
      <c r="L527" s="42"/>
      <c r="M527" s="195" t="s">
        <v>5</v>
      </c>
      <c r="N527" s="196" t="s">
        <v>44</v>
      </c>
      <c r="O527" s="197">
        <v>0.17199999999999999</v>
      </c>
      <c r="P527" s="197">
        <f>O527*H527</f>
        <v>8.5999999999999996</v>
      </c>
      <c r="Q527" s="197">
        <v>0.00012</v>
      </c>
      <c r="R527" s="197">
        <f>Q527*H527</f>
        <v>0.0060000000000000001</v>
      </c>
      <c r="S527" s="197">
        <v>0</v>
      </c>
      <c r="T527" s="198">
        <f>S527*H527</f>
        <v>0</v>
      </c>
      <c r="AR527" s="26" t="s">
        <v>296</v>
      </c>
      <c r="AT527" s="26" t="s">
        <v>135</v>
      </c>
      <c r="AU527" s="26" t="s">
        <v>81</v>
      </c>
      <c r="AY527" s="26" t="s">
        <v>133</v>
      </c>
      <c r="BE527" s="199">
        <f>IF(N527="základní",J527,0)</f>
        <v>4305</v>
      </c>
      <c r="BF527" s="199">
        <f>IF(N527="snížená",J527,0)</f>
        <v>0</v>
      </c>
      <c r="BG527" s="199">
        <f>IF(N527="zákl. přenesená",J527,0)</f>
        <v>0</v>
      </c>
      <c r="BH527" s="199">
        <f>IF(N527="sníž. přenesená",J527,0)</f>
        <v>0</v>
      </c>
      <c r="BI527" s="199">
        <f>IF(N527="nulová",J527,0)</f>
        <v>0</v>
      </c>
      <c r="BJ527" s="26" t="s">
        <v>79</v>
      </c>
      <c r="BK527" s="199">
        <f>ROUND(I527*H527,2)</f>
        <v>4305</v>
      </c>
      <c r="BL527" s="26" t="s">
        <v>296</v>
      </c>
      <c r="BM527" s="26" t="s">
        <v>849</v>
      </c>
    </row>
    <row r="528" s="1" customFormat="1">
      <c r="B528" s="42"/>
      <c r="D528" s="200" t="s">
        <v>140</v>
      </c>
      <c r="F528" s="201" t="s">
        <v>850</v>
      </c>
      <c r="L528" s="42"/>
      <c r="M528" s="203"/>
      <c r="N528" s="204"/>
      <c r="O528" s="204"/>
      <c r="P528" s="204"/>
      <c r="Q528" s="204"/>
      <c r="R528" s="204"/>
      <c r="S528" s="204"/>
      <c r="T528" s="205"/>
      <c r="AT528" s="26" t="s">
        <v>140</v>
      </c>
      <c r="AU528" s="26" t="s">
        <v>81</v>
      </c>
    </row>
    <row r="529" s="1" customFormat="1" ht="6.96" customHeight="1">
      <c r="B529" s="63"/>
      <c r="C529" s="64"/>
      <c r="D529" s="64"/>
      <c r="E529" s="64"/>
      <c r="F529" s="64"/>
      <c r="G529" s="64"/>
      <c r="H529" s="64"/>
      <c r="I529" s="64"/>
      <c r="J529" s="64"/>
      <c r="K529" s="64"/>
      <c r="L529" s="42"/>
    </row>
  </sheetData>
  <autoFilter ref="C97:K52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6:H86"/>
    <mergeCell ref="E88:H88"/>
    <mergeCell ref="E90:H90"/>
    <mergeCell ref="G1:H1"/>
    <mergeCell ref="L2:V2"/>
  </mergeCells>
  <hyperlinks>
    <hyperlink ref="F1:G1" location="C2" display="1) Krycí list soupisu"/>
    <hyperlink ref="G1:H1" location="C58" display="2) Rekapitulace"/>
    <hyperlink ref="J1" location="C9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28"/>
      <c r="B1" s="18"/>
      <c r="C1" s="18"/>
      <c r="D1" s="19" t="s">
        <v>1</v>
      </c>
      <c r="E1" s="18"/>
      <c r="F1" s="129" t="s">
        <v>99</v>
      </c>
      <c r="G1" s="129" t="s">
        <v>100</v>
      </c>
      <c r="H1" s="129"/>
      <c r="I1" s="18"/>
      <c r="J1" s="129" t="s">
        <v>101</v>
      </c>
      <c r="K1" s="19" t="s">
        <v>102</v>
      </c>
      <c r="L1" s="129" t="s">
        <v>103</v>
      </c>
      <c r="M1" s="129"/>
      <c r="N1" s="129"/>
      <c r="O1" s="129"/>
      <c r="P1" s="129"/>
      <c r="Q1" s="129"/>
      <c r="R1" s="129"/>
      <c r="S1" s="129"/>
      <c r="T1" s="129"/>
      <c r="U1" s="130"/>
      <c r="V1" s="130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97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9"/>
      <c r="AT3" s="26" t="s">
        <v>81</v>
      </c>
    </row>
    <row r="4" ht="36.96" customHeight="1">
      <c r="B4" s="30"/>
      <c r="C4" s="31"/>
      <c r="D4" s="32" t="s">
        <v>104</v>
      </c>
      <c r="E4" s="31"/>
      <c r="F4" s="31"/>
      <c r="G4" s="31"/>
      <c r="H4" s="31"/>
      <c r="I4" s="31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31"/>
      <c r="J5" s="31"/>
      <c r="K5" s="33"/>
    </row>
    <row r="6">
      <c r="B6" s="30"/>
      <c r="C6" s="31"/>
      <c r="D6" s="39" t="s">
        <v>17</v>
      </c>
      <c r="E6" s="31"/>
      <c r="F6" s="31"/>
      <c r="G6" s="31"/>
      <c r="H6" s="31"/>
      <c r="I6" s="31"/>
      <c r="J6" s="31"/>
      <c r="K6" s="33"/>
    </row>
    <row r="7" ht="16.5" customHeight="1">
      <c r="B7" s="30"/>
      <c r="C7" s="31"/>
      <c r="D7" s="31"/>
      <c r="E7" s="131" t="str">
        <f>'Rekapitulace stavby'!K6</f>
        <v>Skladová hala posypového materiálu v areálu KSÚSV v Pelhřimově</v>
      </c>
      <c r="F7" s="39"/>
      <c r="G7" s="39"/>
      <c r="H7" s="39"/>
      <c r="I7" s="31"/>
      <c r="J7" s="31"/>
      <c r="K7" s="33"/>
    </row>
    <row r="8">
      <c r="B8" s="30"/>
      <c r="C8" s="31"/>
      <c r="D8" s="39" t="s">
        <v>105</v>
      </c>
      <c r="E8" s="31"/>
      <c r="F8" s="31"/>
      <c r="G8" s="31"/>
      <c r="H8" s="31"/>
      <c r="I8" s="31"/>
      <c r="J8" s="31"/>
      <c r="K8" s="33"/>
    </row>
    <row r="9" s="1" customFormat="1" ht="16.5" customHeight="1">
      <c r="B9" s="42"/>
      <c r="C9" s="43"/>
      <c r="D9" s="43"/>
      <c r="E9" s="131" t="s">
        <v>851</v>
      </c>
      <c r="F9" s="43"/>
      <c r="G9" s="43"/>
      <c r="H9" s="43"/>
      <c r="I9" s="43"/>
      <c r="J9" s="43"/>
      <c r="K9" s="47"/>
    </row>
    <row r="10" s="1" customFormat="1">
      <c r="B10" s="42"/>
      <c r="C10" s="43"/>
      <c r="D10" s="39" t="s">
        <v>107</v>
      </c>
      <c r="E10" s="43"/>
      <c r="F10" s="43"/>
      <c r="G10" s="43"/>
      <c r="H10" s="43"/>
      <c r="I10" s="43"/>
      <c r="J10" s="43"/>
      <c r="K10" s="47"/>
    </row>
    <row r="11" s="1" customFormat="1" ht="36.96" customHeight="1">
      <c r="B11" s="42"/>
      <c r="C11" s="43"/>
      <c r="D11" s="43"/>
      <c r="E11" s="132" t="s">
        <v>851</v>
      </c>
      <c r="F11" s="43"/>
      <c r="G11" s="43"/>
      <c r="H11" s="43"/>
      <c r="I11" s="43"/>
      <c r="J11" s="43"/>
      <c r="K11" s="47"/>
    </row>
    <row r="12" s="1" customFormat="1">
      <c r="B12" s="42"/>
      <c r="C12" s="43"/>
      <c r="D12" s="43"/>
      <c r="E12" s="43"/>
      <c r="F12" s="43"/>
      <c r="G12" s="43"/>
      <c r="H12" s="43"/>
      <c r="I12" s="43"/>
      <c r="J12" s="43"/>
      <c r="K12" s="47"/>
    </row>
    <row r="13" s="1" customFormat="1" ht="14.4" customHeight="1">
      <c r="B13" s="42"/>
      <c r="C13" s="43"/>
      <c r="D13" s="39" t="s">
        <v>19</v>
      </c>
      <c r="E13" s="43"/>
      <c r="F13" s="36" t="s">
        <v>98</v>
      </c>
      <c r="G13" s="43"/>
      <c r="H13" s="43"/>
      <c r="I13" s="39" t="s">
        <v>20</v>
      </c>
      <c r="J13" s="36" t="s">
        <v>5</v>
      </c>
      <c r="K13" s="47"/>
    </row>
    <row r="14" s="1" customFormat="1" ht="14.4" customHeight="1">
      <c r="B14" s="42"/>
      <c r="C14" s="43"/>
      <c r="D14" s="39" t="s">
        <v>21</v>
      </c>
      <c r="E14" s="43"/>
      <c r="F14" s="36" t="s">
        <v>22</v>
      </c>
      <c r="G14" s="43"/>
      <c r="H14" s="43"/>
      <c r="I14" s="39" t="s">
        <v>23</v>
      </c>
      <c r="J14" s="133" t="str">
        <f>'Rekapitulace stavby'!AN8</f>
        <v>15. 11. 2017</v>
      </c>
      <c r="K14" s="47"/>
    </row>
    <row r="15" s="1" customFormat="1" ht="10.8" customHeight="1">
      <c r="B15" s="42"/>
      <c r="C15" s="43"/>
      <c r="D15" s="43"/>
      <c r="E15" s="43"/>
      <c r="F15" s="43"/>
      <c r="G15" s="43"/>
      <c r="H15" s="43"/>
      <c r="I15" s="43"/>
      <c r="J15" s="43"/>
      <c r="K15" s="47"/>
    </row>
    <row r="16" s="1" customFormat="1" ht="14.4" customHeight="1">
      <c r="B16" s="42"/>
      <c r="C16" s="43"/>
      <c r="D16" s="39" t="s">
        <v>25</v>
      </c>
      <c r="E16" s="43"/>
      <c r="F16" s="43"/>
      <c r="G16" s="43"/>
      <c r="H16" s="43"/>
      <c r="I16" s="39" t="s">
        <v>26</v>
      </c>
      <c r="J16" s="36" t="s">
        <v>27</v>
      </c>
      <c r="K16" s="47"/>
    </row>
    <row r="17" s="1" customFormat="1" ht="18" customHeight="1">
      <c r="B17" s="42"/>
      <c r="C17" s="43"/>
      <c r="D17" s="43"/>
      <c r="E17" s="36" t="s">
        <v>28</v>
      </c>
      <c r="F17" s="43"/>
      <c r="G17" s="43"/>
      <c r="H17" s="43"/>
      <c r="I17" s="39" t="s">
        <v>29</v>
      </c>
      <c r="J17" s="36" t="s">
        <v>5</v>
      </c>
      <c r="K17" s="47"/>
    </row>
    <row r="18" s="1" customFormat="1" ht="6.96" customHeight="1">
      <c r="B18" s="42"/>
      <c r="C18" s="43"/>
      <c r="D18" s="43"/>
      <c r="E18" s="43"/>
      <c r="F18" s="43"/>
      <c r="G18" s="43"/>
      <c r="H18" s="43"/>
      <c r="I18" s="43"/>
      <c r="J18" s="43"/>
      <c r="K18" s="47"/>
    </row>
    <row r="19" s="1" customFormat="1" ht="14.4" customHeight="1">
      <c r="B19" s="42"/>
      <c r="C19" s="43"/>
      <c r="D19" s="39" t="s">
        <v>30</v>
      </c>
      <c r="E19" s="43"/>
      <c r="F19" s="43"/>
      <c r="G19" s="43"/>
      <c r="H19" s="43"/>
      <c r="I19" s="39" t="s">
        <v>26</v>
      </c>
      <c r="J19" s="36" t="str">
        <f>IF('Rekapitulace stavby'!AN13="Vyplň údaj","",IF('Rekapitulace stavby'!AN13="","",'Rekapitulace stavby'!AN13))</f>
        <v/>
      </c>
      <c r="K19" s="47"/>
    </row>
    <row r="20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 xml:space="preserve"> </v>
      </c>
      <c r="F20" s="43"/>
      <c r="G20" s="43"/>
      <c r="H20" s="43"/>
      <c r="I20" s="39" t="s">
        <v>29</v>
      </c>
      <c r="J20" s="36" t="str">
        <f>IF('Rekapitulace stavby'!AN14="Vyplň údaj","",IF('Rekapitulace stavby'!AN14="","",'Rekapitulace stavby'!AN14))</f>
        <v/>
      </c>
      <c r="K20" s="47"/>
    </row>
    <row r="21" s="1" customFormat="1" ht="6.96" customHeight="1">
      <c r="B21" s="42"/>
      <c r="C21" s="43"/>
      <c r="D21" s="43"/>
      <c r="E21" s="43"/>
      <c r="F21" s="43"/>
      <c r="G21" s="43"/>
      <c r="H21" s="43"/>
      <c r="I21" s="43"/>
      <c r="J21" s="43"/>
      <c r="K21" s="47"/>
    </row>
    <row r="22" s="1" customFormat="1" ht="14.4" customHeight="1">
      <c r="B22" s="42"/>
      <c r="C22" s="43"/>
      <c r="D22" s="39" t="s">
        <v>32</v>
      </c>
      <c r="E22" s="43"/>
      <c r="F22" s="43"/>
      <c r="G22" s="43"/>
      <c r="H22" s="43"/>
      <c r="I22" s="39" t="s">
        <v>26</v>
      </c>
      <c r="J22" s="36" t="s">
        <v>33</v>
      </c>
      <c r="K22" s="47"/>
    </row>
    <row r="23" s="1" customFormat="1" ht="18" customHeight="1">
      <c r="B23" s="42"/>
      <c r="C23" s="43"/>
      <c r="D23" s="43"/>
      <c r="E23" s="36" t="s">
        <v>34</v>
      </c>
      <c r="F23" s="43"/>
      <c r="G23" s="43"/>
      <c r="H23" s="43"/>
      <c r="I23" s="39" t="s">
        <v>29</v>
      </c>
      <c r="J23" s="36" t="s">
        <v>35</v>
      </c>
      <c r="K23" s="47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7"/>
    </row>
    <row r="25" s="1" customFormat="1" ht="14.4" customHeight="1">
      <c r="B25" s="42"/>
      <c r="C25" s="43"/>
      <c r="D25" s="39" t="s">
        <v>37</v>
      </c>
      <c r="E25" s="43"/>
      <c r="F25" s="43"/>
      <c r="G25" s="43"/>
      <c r="H25" s="43"/>
      <c r="I25" s="43"/>
      <c r="J25" s="43"/>
      <c r="K25" s="47"/>
    </row>
    <row r="26" s="7" customFormat="1" ht="256.5" customHeight="1">
      <c r="B26" s="134"/>
      <c r="C26" s="135"/>
      <c r="D26" s="135"/>
      <c r="E26" s="40" t="s">
        <v>852</v>
      </c>
      <c r="F26" s="40"/>
      <c r="G26" s="40"/>
      <c r="H26" s="40"/>
      <c r="I26" s="135"/>
      <c r="J26" s="135"/>
      <c r="K26" s="136"/>
    </row>
    <row r="27" s="1" customFormat="1" ht="6.96" customHeight="1">
      <c r="B27" s="42"/>
      <c r="C27" s="43"/>
      <c r="D27" s="43"/>
      <c r="E27" s="43"/>
      <c r="F27" s="43"/>
      <c r="G27" s="43"/>
      <c r="H27" s="43"/>
      <c r="I27" s="43"/>
      <c r="J27" s="43"/>
      <c r="K27" s="47"/>
    </row>
    <row r="28" s="1" customFormat="1" ht="6.96" customHeight="1">
      <c r="B28" s="42"/>
      <c r="C28" s="43"/>
      <c r="D28" s="78"/>
      <c r="E28" s="78"/>
      <c r="F28" s="78"/>
      <c r="G28" s="78"/>
      <c r="H28" s="78"/>
      <c r="I28" s="78"/>
      <c r="J28" s="78"/>
      <c r="K28" s="137"/>
    </row>
    <row r="29" s="1" customFormat="1" ht="25.44" customHeight="1">
      <c r="B29" s="42"/>
      <c r="C29" s="43"/>
      <c r="D29" s="138" t="s">
        <v>39</v>
      </c>
      <c r="E29" s="43"/>
      <c r="F29" s="43"/>
      <c r="G29" s="43"/>
      <c r="H29" s="43"/>
      <c r="I29" s="43"/>
      <c r="J29" s="139">
        <f>ROUND(J89,2)</f>
        <v>915191.81999999995</v>
      </c>
      <c r="K29" s="47"/>
    </row>
    <row r="30" s="1" customFormat="1" ht="6.96" customHeight="1">
      <c r="B30" s="42"/>
      <c r="C30" s="43"/>
      <c r="D30" s="78"/>
      <c r="E30" s="78"/>
      <c r="F30" s="78"/>
      <c r="G30" s="78"/>
      <c r="H30" s="78"/>
      <c r="I30" s="78"/>
      <c r="J30" s="78"/>
      <c r="K30" s="137"/>
    </row>
    <row r="31" s="1" customFormat="1" ht="14.4" customHeight="1">
      <c r="B31" s="42"/>
      <c r="C31" s="43"/>
      <c r="D31" s="43"/>
      <c r="E31" s="43"/>
      <c r="F31" s="48" t="s">
        <v>41</v>
      </c>
      <c r="G31" s="43"/>
      <c r="H31" s="43"/>
      <c r="I31" s="48" t="s">
        <v>40</v>
      </c>
      <c r="J31" s="48" t="s">
        <v>42</v>
      </c>
      <c r="K31" s="47"/>
    </row>
    <row r="32" s="1" customFormat="1" ht="14.4" customHeight="1">
      <c r="B32" s="42"/>
      <c r="C32" s="43"/>
      <c r="D32" s="51" t="s">
        <v>43</v>
      </c>
      <c r="E32" s="51" t="s">
        <v>44</v>
      </c>
      <c r="F32" s="140">
        <f>ROUND(SUM(BE89:BE312), 2)</f>
        <v>915191.81999999995</v>
      </c>
      <c r="G32" s="43"/>
      <c r="H32" s="43"/>
      <c r="I32" s="141">
        <v>0.20999999999999999</v>
      </c>
      <c r="J32" s="140">
        <f>ROUND(ROUND((SUM(BE89:BE312)), 2)*I32, 2)</f>
        <v>192190.28</v>
      </c>
      <c r="K32" s="47"/>
    </row>
    <row r="33" s="1" customFormat="1" ht="14.4" customHeight="1">
      <c r="B33" s="42"/>
      <c r="C33" s="43"/>
      <c r="D33" s="43"/>
      <c r="E33" s="51" t="s">
        <v>45</v>
      </c>
      <c r="F33" s="140">
        <f>ROUND(SUM(BF89:BF312), 2)</f>
        <v>0</v>
      </c>
      <c r="G33" s="43"/>
      <c r="H33" s="43"/>
      <c r="I33" s="141">
        <v>0.14999999999999999</v>
      </c>
      <c r="J33" s="140">
        <f>ROUND(ROUND((SUM(BF89:BF312)), 2)*I33, 2)</f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40">
        <f>ROUND(SUM(BG89:BG312), 2)</f>
        <v>0</v>
      </c>
      <c r="G34" s="43"/>
      <c r="H34" s="43"/>
      <c r="I34" s="141">
        <v>0.20999999999999999</v>
      </c>
      <c r="J34" s="140">
        <v>0</v>
      </c>
      <c r="K34" s="47"/>
    </row>
    <row r="35" hidden="1" s="1" customFormat="1" ht="14.4" customHeight="1">
      <c r="B35" s="42"/>
      <c r="C35" s="43"/>
      <c r="D35" s="43"/>
      <c r="E35" s="51" t="s">
        <v>47</v>
      </c>
      <c r="F35" s="140">
        <f>ROUND(SUM(BH89:BH312), 2)</f>
        <v>0</v>
      </c>
      <c r="G35" s="43"/>
      <c r="H35" s="43"/>
      <c r="I35" s="141">
        <v>0.14999999999999999</v>
      </c>
      <c r="J35" s="140">
        <v>0</v>
      </c>
      <c r="K35" s="47"/>
    </row>
    <row r="36" hidden="1" s="1" customFormat="1" ht="14.4" customHeight="1">
      <c r="B36" s="42"/>
      <c r="C36" s="43"/>
      <c r="D36" s="43"/>
      <c r="E36" s="51" t="s">
        <v>48</v>
      </c>
      <c r="F36" s="140">
        <f>ROUND(SUM(BI89:BI312), 2)</f>
        <v>0</v>
      </c>
      <c r="G36" s="43"/>
      <c r="H36" s="43"/>
      <c r="I36" s="141">
        <v>0</v>
      </c>
      <c r="J36" s="140">
        <v>0</v>
      </c>
      <c r="K36" s="47"/>
    </row>
    <row r="37" s="1" customFormat="1" ht="6.96" customHeight="1">
      <c r="B37" s="42"/>
      <c r="C37" s="43"/>
      <c r="D37" s="43"/>
      <c r="E37" s="43"/>
      <c r="F37" s="43"/>
      <c r="G37" s="43"/>
      <c r="H37" s="43"/>
      <c r="I37" s="43"/>
      <c r="J37" s="43"/>
      <c r="K37" s="47"/>
    </row>
    <row r="38" s="1" customFormat="1" ht="25.44" customHeight="1">
      <c r="B38" s="42"/>
      <c r="C38" s="142"/>
      <c r="D38" s="143" t="s">
        <v>49</v>
      </c>
      <c r="E38" s="84"/>
      <c r="F38" s="84"/>
      <c r="G38" s="144" t="s">
        <v>50</v>
      </c>
      <c r="H38" s="145" t="s">
        <v>51</v>
      </c>
      <c r="I38" s="84"/>
      <c r="J38" s="146">
        <f>SUM(J29:J36)</f>
        <v>1107382.0999999999</v>
      </c>
      <c r="K38" s="147"/>
    </row>
    <row r="39" s="1" customFormat="1" ht="14.4" customHeight="1">
      <c r="B39" s="63"/>
      <c r="C39" s="64"/>
      <c r="D39" s="64"/>
      <c r="E39" s="64"/>
      <c r="F39" s="64"/>
      <c r="G39" s="64"/>
      <c r="H39" s="64"/>
      <c r="I39" s="64"/>
      <c r="J39" s="64"/>
      <c r="K39" s="65"/>
    </row>
    <row r="43" s="1" customFormat="1" ht="6.96" customHeight="1">
      <c r="B43" s="66"/>
      <c r="C43" s="67"/>
      <c r="D43" s="67"/>
      <c r="E43" s="67"/>
      <c r="F43" s="67"/>
      <c r="G43" s="67"/>
      <c r="H43" s="67"/>
      <c r="I43" s="67"/>
      <c r="J43" s="67"/>
      <c r="K43" s="148"/>
    </row>
    <row r="44" s="1" customFormat="1" ht="36.96" customHeight="1">
      <c r="B44" s="42"/>
      <c r="C44" s="32" t="s">
        <v>109</v>
      </c>
      <c r="D44" s="43"/>
      <c r="E44" s="43"/>
      <c r="F44" s="43"/>
      <c r="G44" s="43"/>
      <c r="H44" s="43"/>
      <c r="I44" s="43"/>
      <c r="J44" s="43"/>
      <c r="K44" s="47"/>
    </row>
    <row r="45" s="1" customFormat="1" ht="6.96" customHeight="1">
      <c r="B45" s="42"/>
      <c r="C45" s="43"/>
      <c r="D45" s="43"/>
      <c r="E45" s="43"/>
      <c r="F45" s="43"/>
      <c r="G45" s="43"/>
      <c r="H45" s="43"/>
      <c r="I45" s="43"/>
      <c r="J45" s="43"/>
      <c r="K45" s="47"/>
    </row>
    <row r="46" s="1" customFormat="1" ht="14.4" customHeight="1">
      <c r="B46" s="42"/>
      <c r="C46" s="39" t="s">
        <v>17</v>
      </c>
      <c r="D46" s="43"/>
      <c r="E46" s="43"/>
      <c r="F46" s="43"/>
      <c r="G46" s="43"/>
      <c r="H46" s="43"/>
      <c r="I46" s="43"/>
      <c r="J46" s="43"/>
      <c r="K46" s="47"/>
    </row>
    <row r="47" s="1" customFormat="1" ht="16.5" customHeight="1">
      <c r="B47" s="42"/>
      <c r="C47" s="43"/>
      <c r="D47" s="43"/>
      <c r="E47" s="131" t="str">
        <f>E7</f>
        <v>Skladová hala posypového materiálu v areálu KSÚSV v Pelhřimově</v>
      </c>
      <c r="F47" s="39"/>
      <c r="G47" s="39"/>
      <c r="H47" s="39"/>
      <c r="I47" s="43"/>
      <c r="J47" s="43"/>
      <c r="K47" s="47"/>
    </row>
    <row r="48">
      <c r="B48" s="30"/>
      <c r="C48" s="39" t="s">
        <v>105</v>
      </c>
      <c r="D48" s="31"/>
      <c r="E48" s="31"/>
      <c r="F48" s="31"/>
      <c r="G48" s="31"/>
      <c r="H48" s="31"/>
      <c r="I48" s="31"/>
      <c r="J48" s="31"/>
      <c r="K48" s="33"/>
    </row>
    <row r="49" s="1" customFormat="1" ht="16.5" customHeight="1">
      <c r="B49" s="42"/>
      <c r="C49" s="43"/>
      <c r="D49" s="43"/>
      <c r="E49" s="131" t="s">
        <v>851</v>
      </c>
      <c r="F49" s="43"/>
      <c r="G49" s="43"/>
      <c r="H49" s="43"/>
      <c r="I49" s="43"/>
      <c r="J49" s="43"/>
      <c r="K49" s="47"/>
    </row>
    <row r="50" s="1" customFormat="1" ht="14.4" customHeight="1">
      <c r="B50" s="42"/>
      <c r="C50" s="39" t="s">
        <v>107</v>
      </c>
      <c r="D50" s="43"/>
      <c r="E50" s="43"/>
      <c r="F50" s="43"/>
      <c r="G50" s="43"/>
      <c r="H50" s="43"/>
      <c r="I50" s="43"/>
      <c r="J50" s="43"/>
      <c r="K50" s="47"/>
    </row>
    <row r="51" s="1" customFormat="1" ht="17.25" customHeight="1">
      <c r="B51" s="42"/>
      <c r="C51" s="43"/>
      <c r="D51" s="43"/>
      <c r="E51" s="132" t="str">
        <f>E11</f>
        <v>IO-01 - Terénní úpravy</v>
      </c>
      <c r="F51" s="43"/>
      <c r="G51" s="43"/>
      <c r="H51" s="43"/>
      <c r="I51" s="43"/>
      <c r="J51" s="43"/>
      <c r="K51" s="47"/>
    </row>
    <row r="52" s="1" customFormat="1" ht="6.96" customHeight="1">
      <c r="B52" s="42"/>
      <c r="C52" s="43"/>
      <c r="D52" s="43"/>
      <c r="E52" s="43"/>
      <c r="F52" s="43"/>
      <c r="G52" s="43"/>
      <c r="H52" s="43"/>
      <c r="I52" s="43"/>
      <c r="J52" s="43"/>
      <c r="K52" s="47"/>
    </row>
    <row r="53" s="1" customFormat="1" ht="18" customHeight="1">
      <c r="B53" s="42"/>
      <c r="C53" s="39" t="s">
        <v>21</v>
      </c>
      <c r="D53" s="43"/>
      <c r="E53" s="43"/>
      <c r="F53" s="36" t="str">
        <f>F14</f>
        <v>Pelhřimov, areál KSUS - p.p.č. 2413/6</v>
      </c>
      <c r="G53" s="43"/>
      <c r="H53" s="43"/>
      <c r="I53" s="39" t="s">
        <v>23</v>
      </c>
      <c r="J53" s="133" t="str">
        <f>IF(J14="","",J14)</f>
        <v>15. 11. 2017</v>
      </c>
      <c r="K53" s="47"/>
    </row>
    <row r="54" s="1" customFormat="1" ht="6.96" customHeight="1">
      <c r="B54" s="42"/>
      <c r="C54" s="43"/>
      <c r="D54" s="43"/>
      <c r="E54" s="43"/>
      <c r="F54" s="43"/>
      <c r="G54" s="43"/>
      <c r="H54" s="43"/>
      <c r="I54" s="43"/>
      <c r="J54" s="43"/>
      <c r="K54" s="47"/>
    </row>
    <row r="55" s="1" customFormat="1">
      <c r="B55" s="42"/>
      <c r="C55" s="39" t="s">
        <v>25</v>
      </c>
      <c r="D55" s="43"/>
      <c r="E55" s="43"/>
      <c r="F55" s="36" t="str">
        <f>E17</f>
        <v>KSUS Vysočiny, p.o.</v>
      </c>
      <c r="G55" s="43"/>
      <c r="H55" s="43"/>
      <c r="I55" s="39" t="s">
        <v>32</v>
      </c>
      <c r="J55" s="40" t="str">
        <f>E23</f>
        <v>PROJEKT CENTRUM NOVA s.r.o.</v>
      </c>
      <c r="K55" s="47"/>
    </row>
    <row r="56" s="1" customFormat="1" ht="14.4" customHeight="1">
      <c r="B56" s="42"/>
      <c r="C56" s="39" t="s">
        <v>30</v>
      </c>
      <c r="D56" s="43"/>
      <c r="E56" s="43"/>
      <c r="F56" s="36" t="str">
        <f>IF(E20="","",E20)</f>
        <v xml:space="preserve"> </v>
      </c>
      <c r="G56" s="43"/>
      <c r="H56" s="43"/>
      <c r="I56" s="43"/>
      <c r="J56" s="149"/>
      <c r="K56" s="47"/>
    </row>
    <row r="57" s="1" customFormat="1" ht="10.32" customHeight="1">
      <c r="B57" s="42"/>
      <c r="C57" s="43"/>
      <c r="D57" s="43"/>
      <c r="E57" s="43"/>
      <c r="F57" s="43"/>
      <c r="G57" s="43"/>
      <c r="H57" s="43"/>
      <c r="I57" s="43"/>
      <c r="J57" s="43"/>
      <c r="K57" s="47"/>
    </row>
    <row r="58" s="1" customFormat="1" ht="29.28" customHeight="1">
      <c r="B58" s="42"/>
      <c r="C58" s="150" t="s">
        <v>110</v>
      </c>
      <c r="D58" s="142"/>
      <c r="E58" s="142"/>
      <c r="F58" s="142"/>
      <c r="G58" s="142"/>
      <c r="H58" s="142"/>
      <c r="I58" s="142"/>
      <c r="J58" s="151" t="s">
        <v>111</v>
      </c>
      <c r="K58" s="152"/>
    </row>
    <row r="59" s="1" customFormat="1" ht="10.32" customHeight="1">
      <c r="B59" s="42"/>
      <c r="C59" s="43"/>
      <c r="D59" s="43"/>
      <c r="E59" s="43"/>
      <c r="F59" s="43"/>
      <c r="G59" s="43"/>
      <c r="H59" s="43"/>
      <c r="I59" s="43"/>
      <c r="J59" s="43"/>
      <c r="K59" s="47"/>
    </row>
    <row r="60" s="1" customFormat="1" ht="29.28" customHeight="1">
      <c r="B60" s="42"/>
      <c r="C60" s="153" t="s">
        <v>112</v>
      </c>
      <c r="D60" s="43"/>
      <c r="E60" s="43"/>
      <c r="F60" s="43"/>
      <c r="G60" s="43"/>
      <c r="H60" s="43"/>
      <c r="I60" s="43"/>
      <c r="J60" s="139">
        <f>J89</f>
        <v>915191.81999999995</v>
      </c>
      <c r="K60" s="47"/>
      <c r="AU60" s="26" t="s">
        <v>113</v>
      </c>
    </row>
    <row r="61" s="8" customFormat="1" ht="24.96" customHeight="1">
      <c r="B61" s="154"/>
      <c r="C61" s="155"/>
      <c r="D61" s="156" t="s">
        <v>198</v>
      </c>
      <c r="E61" s="157"/>
      <c r="F61" s="157"/>
      <c r="G61" s="157"/>
      <c r="H61" s="157"/>
      <c r="I61" s="157"/>
      <c r="J61" s="158">
        <f>J90</f>
        <v>915191.81999999995</v>
      </c>
      <c r="K61" s="159"/>
    </row>
    <row r="62" s="9" customFormat="1" ht="19.92" customHeight="1">
      <c r="B62" s="160"/>
      <c r="C62" s="161"/>
      <c r="D62" s="162" t="s">
        <v>199</v>
      </c>
      <c r="E62" s="163"/>
      <c r="F62" s="163"/>
      <c r="G62" s="163"/>
      <c r="H62" s="163"/>
      <c r="I62" s="163"/>
      <c r="J62" s="164">
        <f>J91</f>
        <v>58764.460000000006</v>
      </c>
      <c r="K62" s="165"/>
    </row>
    <row r="63" s="9" customFormat="1" ht="19.92" customHeight="1">
      <c r="B63" s="160"/>
      <c r="C63" s="161"/>
      <c r="D63" s="162" t="s">
        <v>202</v>
      </c>
      <c r="E63" s="163"/>
      <c r="F63" s="163"/>
      <c r="G63" s="163"/>
      <c r="H63" s="163"/>
      <c r="I63" s="163"/>
      <c r="J63" s="164">
        <f>J146</f>
        <v>7359.8000000000002</v>
      </c>
      <c r="K63" s="165"/>
    </row>
    <row r="64" s="9" customFormat="1" ht="19.92" customHeight="1">
      <c r="B64" s="160"/>
      <c r="C64" s="161"/>
      <c r="D64" s="162" t="s">
        <v>203</v>
      </c>
      <c r="E64" s="163"/>
      <c r="F64" s="163"/>
      <c r="G64" s="163"/>
      <c r="H64" s="163"/>
      <c r="I64" s="163"/>
      <c r="J64" s="164">
        <f>J153</f>
        <v>623687.94999999995</v>
      </c>
      <c r="K64" s="165"/>
    </row>
    <row r="65" s="9" customFormat="1" ht="19.92" customHeight="1">
      <c r="B65" s="160"/>
      <c r="C65" s="161"/>
      <c r="D65" s="162" t="s">
        <v>206</v>
      </c>
      <c r="E65" s="163"/>
      <c r="F65" s="163"/>
      <c r="G65" s="163"/>
      <c r="H65" s="163"/>
      <c r="I65" s="163"/>
      <c r="J65" s="164">
        <f>J262</f>
        <v>161024.04000000001</v>
      </c>
      <c r="K65" s="165"/>
    </row>
    <row r="66" s="9" customFormat="1" ht="19.92" customHeight="1">
      <c r="B66" s="160"/>
      <c r="C66" s="161"/>
      <c r="D66" s="162" t="s">
        <v>207</v>
      </c>
      <c r="E66" s="163"/>
      <c r="F66" s="163"/>
      <c r="G66" s="163"/>
      <c r="H66" s="163"/>
      <c r="I66" s="163"/>
      <c r="J66" s="164">
        <f>J299</f>
        <v>8600.7000000000007</v>
      </c>
      <c r="K66" s="165"/>
    </row>
    <row r="67" s="9" customFormat="1" ht="19.92" customHeight="1">
      <c r="B67" s="160"/>
      <c r="C67" s="161"/>
      <c r="D67" s="162" t="s">
        <v>208</v>
      </c>
      <c r="E67" s="163"/>
      <c r="F67" s="163"/>
      <c r="G67" s="163"/>
      <c r="H67" s="163"/>
      <c r="I67" s="163"/>
      <c r="J67" s="164">
        <f>J310</f>
        <v>55754.870000000003</v>
      </c>
      <c r="K67" s="165"/>
    </row>
    <row r="68" s="1" customFormat="1" ht="21.84" customHeight="1">
      <c r="B68" s="42"/>
      <c r="C68" s="43"/>
      <c r="D68" s="43"/>
      <c r="E68" s="43"/>
      <c r="F68" s="43"/>
      <c r="G68" s="43"/>
      <c r="H68" s="43"/>
      <c r="I68" s="43"/>
      <c r="J68" s="43"/>
      <c r="K68" s="47"/>
    </row>
    <row r="69" s="1" customFormat="1" ht="6.96" customHeight="1">
      <c r="B69" s="63"/>
      <c r="C69" s="64"/>
      <c r="D69" s="64"/>
      <c r="E69" s="64"/>
      <c r="F69" s="64"/>
      <c r="G69" s="64"/>
      <c r="H69" s="64"/>
      <c r="I69" s="64"/>
      <c r="J69" s="64"/>
      <c r="K69" s="65"/>
    </row>
    <row r="73" s="1" customFormat="1" ht="6.96" customHeight="1">
      <c r="B73" s="66"/>
      <c r="C73" s="67"/>
      <c r="D73" s="67"/>
      <c r="E73" s="67"/>
      <c r="F73" s="67"/>
      <c r="G73" s="67"/>
      <c r="H73" s="67"/>
      <c r="I73" s="67"/>
      <c r="J73" s="67"/>
      <c r="K73" s="67"/>
      <c r="L73" s="42"/>
    </row>
    <row r="74" s="1" customFormat="1" ht="36.96" customHeight="1">
      <c r="B74" s="42"/>
      <c r="C74" s="68" t="s">
        <v>116</v>
      </c>
      <c r="L74" s="42"/>
    </row>
    <row r="75" s="1" customFormat="1" ht="6.96" customHeight="1">
      <c r="B75" s="42"/>
      <c r="L75" s="42"/>
    </row>
    <row r="76" s="1" customFormat="1" ht="14.4" customHeight="1">
      <c r="B76" s="42"/>
      <c r="C76" s="70" t="s">
        <v>17</v>
      </c>
      <c r="L76" s="42"/>
    </row>
    <row r="77" s="1" customFormat="1" ht="16.5" customHeight="1">
      <c r="B77" s="42"/>
      <c r="E77" s="166" t="str">
        <f>E7</f>
        <v>Skladová hala posypového materiálu v areálu KSÚSV v Pelhřimově</v>
      </c>
      <c r="F77" s="70"/>
      <c r="G77" s="70"/>
      <c r="H77" s="70"/>
      <c r="L77" s="42"/>
    </row>
    <row r="78">
      <c r="B78" s="30"/>
      <c r="C78" s="70" t="s">
        <v>105</v>
      </c>
      <c r="L78" s="30"/>
    </row>
    <row r="79" s="1" customFormat="1" ht="16.5" customHeight="1">
      <c r="B79" s="42"/>
      <c r="E79" s="166" t="s">
        <v>851</v>
      </c>
      <c r="F79" s="1"/>
      <c r="G79" s="1"/>
      <c r="H79" s="1"/>
      <c r="L79" s="42"/>
    </row>
    <row r="80" s="1" customFormat="1" ht="14.4" customHeight="1">
      <c r="B80" s="42"/>
      <c r="C80" s="70" t="s">
        <v>107</v>
      </c>
      <c r="L80" s="42"/>
    </row>
    <row r="81" s="1" customFormat="1" ht="17.25" customHeight="1">
      <c r="B81" s="42"/>
      <c r="E81" s="73" t="str">
        <f>E11</f>
        <v>IO-01 - Terénní úpravy</v>
      </c>
      <c r="F81" s="1"/>
      <c r="G81" s="1"/>
      <c r="H81" s="1"/>
      <c r="L81" s="42"/>
    </row>
    <row r="82" s="1" customFormat="1" ht="6.96" customHeight="1">
      <c r="B82" s="42"/>
      <c r="L82" s="42"/>
    </row>
    <row r="83" s="1" customFormat="1" ht="18" customHeight="1">
      <c r="B83" s="42"/>
      <c r="C83" s="70" t="s">
        <v>21</v>
      </c>
      <c r="F83" s="167" t="str">
        <f>F14</f>
        <v>Pelhřimov, areál KSUS - p.p.č. 2413/6</v>
      </c>
      <c r="I83" s="70" t="s">
        <v>23</v>
      </c>
      <c r="J83" s="75" t="str">
        <f>IF(J14="","",J14)</f>
        <v>15. 11. 2017</v>
      </c>
      <c r="L83" s="42"/>
    </row>
    <row r="84" s="1" customFormat="1" ht="6.96" customHeight="1">
      <c r="B84" s="42"/>
      <c r="L84" s="42"/>
    </row>
    <row r="85" s="1" customFormat="1">
      <c r="B85" s="42"/>
      <c r="C85" s="70" t="s">
        <v>25</v>
      </c>
      <c r="F85" s="167" t="str">
        <f>E17</f>
        <v>KSUS Vysočiny, p.o.</v>
      </c>
      <c r="I85" s="70" t="s">
        <v>32</v>
      </c>
      <c r="J85" s="167" t="str">
        <f>E23</f>
        <v>PROJEKT CENTRUM NOVA s.r.o.</v>
      </c>
      <c r="L85" s="42"/>
    </row>
    <row r="86" s="1" customFormat="1" ht="14.4" customHeight="1">
      <c r="B86" s="42"/>
      <c r="C86" s="70" t="s">
        <v>30</v>
      </c>
      <c r="F86" s="167" t="str">
        <f>IF(E20="","",E20)</f>
        <v xml:space="preserve"> </v>
      </c>
      <c r="L86" s="42"/>
    </row>
    <row r="87" s="1" customFormat="1" ht="10.32" customHeight="1">
      <c r="B87" s="42"/>
      <c r="L87" s="42"/>
    </row>
    <row r="88" s="10" customFormat="1" ht="29.28" customHeight="1">
      <c r="B88" s="168"/>
      <c r="C88" s="169" t="s">
        <v>117</v>
      </c>
      <c r="D88" s="170" t="s">
        <v>58</v>
      </c>
      <c r="E88" s="170" t="s">
        <v>54</v>
      </c>
      <c r="F88" s="170" t="s">
        <v>118</v>
      </c>
      <c r="G88" s="170" t="s">
        <v>119</v>
      </c>
      <c r="H88" s="170" t="s">
        <v>120</v>
      </c>
      <c r="I88" s="170" t="s">
        <v>121</v>
      </c>
      <c r="J88" s="170" t="s">
        <v>111</v>
      </c>
      <c r="K88" s="171" t="s">
        <v>122</v>
      </c>
      <c r="L88" s="168"/>
      <c r="M88" s="88" t="s">
        <v>123</v>
      </c>
      <c r="N88" s="89" t="s">
        <v>43</v>
      </c>
      <c r="O88" s="89" t="s">
        <v>124</v>
      </c>
      <c r="P88" s="89" t="s">
        <v>125</v>
      </c>
      <c r="Q88" s="89" t="s">
        <v>126</v>
      </c>
      <c r="R88" s="89" t="s">
        <v>127</v>
      </c>
      <c r="S88" s="89" t="s">
        <v>128</v>
      </c>
      <c r="T88" s="90" t="s">
        <v>129</v>
      </c>
    </row>
    <row r="89" s="1" customFormat="1" ht="29.28" customHeight="1">
      <c r="B89" s="42"/>
      <c r="C89" s="92" t="s">
        <v>112</v>
      </c>
      <c r="J89" s="172">
        <f>BK89</f>
        <v>915191.81999999995</v>
      </c>
      <c r="L89" s="42"/>
      <c r="M89" s="91"/>
      <c r="N89" s="78"/>
      <c r="O89" s="78"/>
      <c r="P89" s="173">
        <f>P90</f>
        <v>404.32830200000001</v>
      </c>
      <c r="Q89" s="78"/>
      <c r="R89" s="173">
        <f>R90</f>
        <v>940.21724819999997</v>
      </c>
      <c r="S89" s="78"/>
      <c r="T89" s="174">
        <f>T90</f>
        <v>17.920000000000002</v>
      </c>
      <c r="AT89" s="26" t="s">
        <v>72</v>
      </c>
      <c r="AU89" s="26" t="s">
        <v>113</v>
      </c>
      <c r="BK89" s="175">
        <f>BK90</f>
        <v>915191.81999999995</v>
      </c>
    </row>
    <row r="90" s="11" customFormat="1" ht="37.44" customHeight="1">
      <c r="B90" s="176"/>
      <c r="D90" s="177" t="s">
        <v>72</v>
      </c>
      <c r="E90" s="178" t="s">
        <v>214</v>
      </c>
      <c r="F90" s="178" t="s">
        <v>215</v>
      </c>
      <c r="J90" s="179">
        <f>BK90</f>
        <v>915191.81999999995</v>
      </c>
      <c r="L90" s="176"/>
      <c r="M90" s="180"/>
      <c r="N90" s="181"/>
      <c r="O90" s="181"/>
      <c r="P90" s="182">
        <f>P91+P146+P153+P262+P299+P310</f>
        <v>404.32830200000001</v>
      </c>
      <c r="Q90" s="181"/>
      <c r="R90" s="182">
        <f>R91+R146+R153+R262+R299+R310</f>
        <v>940.21724819999997</v>
      </c>
      <c r="S90" s="181"/>
      <c r="T90" s="183">
        <f>T91+T146+T153+T262+T299+T310</f>
        <v>17.920000000000002</v>
      </c>
      <c r="AR90" s="177" t="s">
        <v>79</v>
      </c>
      <c r="AT90" s="184" t="s">
        <v>72</v>
      </c>
      <c r="AU90" s="184" t="s">
        <v>73</v>
      </c>
      <c r="AY90" s="177" t="s">
        <v>133</v>
      </c>
      <c r="BK90" s="185">
        <f>BK91+BK146+BK153+BK262+BK299+BK310</f>
        <v>915191.81999999995</v>
      </c>
    </row>
    <row r="91" s="11" customFormat="1" ht="19.92" customHeight="1">
      <c r="B91" s="176"/>
      <c r="D91" s="177" t="s">
        <v>72</v>
      </c>
      <c r="E91" s="186" t="s">
        <v>79</v>
      </c>
      <c r="F91" s="186" t="s">
        <v>216</v>
      </c>
      <c r="J91" s="187">
        <f>BK91</f>
        <v>58764.460000000006</v>
      </c>
      <c r="L91" s="176"/>
      <c r="M91" s="180"/>
      <c r="N91" s="181"/>
      <c r="O91" s="181"/>
      <c r="P91" s="182">
        <f>SUM(P92:P145)</f>
        <v>145.77510000000001</v>
      </c>
      <c r="Q91" s="181"/>
      <c r="R91" s="182">
        <f>SUM(R92:R145)</f>
        <v>0</v>
      </c>
      <c r="S91" s="181"/>
      <c r="T91" s="183">
        <f>SUM(T92:T145)</f>
        <v>17.920000000000002</v>
      </c>
      <c r="AR91" s="177" t="s">
        <v>79</v>
      </c>
      <c r="AT91" s="184" t="s">
        <v>72</v>
      </c>
      <c r="AU91" s="184" t="s">
        <v>79</v>
      </c>
      <c r="AY91" s="177" t="s">
        <v>133</v>
      </c>
      <c r="BK91" s="185">
        <f>SUM(BK92:BK145)</f>
        <v>58764.460000000006</v>
      </c>
    </row>
    <row r="92" s="1" customFormat="1" ht="16.5" customHeight="1">
      <c r="B92" s="188"/>
      <c r="C92" s="189" t="s">
        <v>79</v>
      </c>
      <c r="D92" s="189" t="s">
        <v>135</v>
      </c>
      <c r="E92" s="190" t="s">
        <v>853</v>
      </c>
      <c r="F92" s="191" t="s">
        <v>854</v>
      </c>
      <c r="G92" s="192" t="s">
        <v>223</v>
      </c>
      <c r="H92" s="193">
        <v>20</v>
      </c>
      <c r="I92" s="194">
        <v>511</v>
      </c>
      <c r="J92" s="194">
        <f>ROUND(I92*H92,2)</f>
        <v>10220</v>
      </c>
      <c r="K92" s="191" t="s">
        <v>224</v>
      </c>
      <c r="L92" s="42"/>
      <c r="M92" s="195" t="s">
        <v>5</v>
      </c>
      <c r="N92" s="196" t="s">
        <v>44</v>
      </c>
      <c r="O92" s="197">
        <v>1.373</v>
      </c>
      <c r="P92" s="197">
        <f>O92*H92</f>
        <v>27.460000000000001</v>
      </c>
      <c r="Q92" s="197">
        <v>0</v>
      </c>
      <c r="R92" s="197">
        <f>Q92*H92</f>
        <v>0</v>
      </c>
      <c r="S92" s="197">
        <v>0.57999999999999996</v>
      </c>
      <c r="T92" s="198">
        <f>S92*H92</f>
        <v>11.6</v>
      </c>
      <c r="AR92" s="26" t="s">
        <v>132</v>
      </c>
      <c r="AT92" s="26" t="s">
        <v>135</v>
      </c>
      <c r="AU92" s="26" t="s">
        <v>81</v>
      </c>
      <c r="AY92" s="26" t="s">
        <v>133</v>
      </c>
      <c r="BE92" s="199">
        <f>IF(N92="základní",J92,0)</f>
        <v>10220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26" t="s">
        <v>79</v>
      </c>
      <c r="BK92" s="199">
        <f>ROUND(I92*H92,2)</f>
        <v>10220</v>
      </c>
      <c r="BL92" s="26" t="s">
        <v>132</v>
      </c>
      <c r="BM92" s="26" t="s">
        <v>855</v>
      </c>
    </row>
    <row r="93" s="1" customFormat="1">
      <c r="B93" s="42"/>
      <c r="D93" s="200" t="s">
        <v>140</v>
      </c>
      <c r="F93" s="201" t="s">
        <v>856</v>
      </c>
      <c r="L93" s="42"/>
      <c r="M93" s="202"/>
      <c r="N93" s="43"/>
      <c r="O93" s="43"/>
      <c r="P93" s="43"/>
      <c r="Q93" s="43"/>
      <c r="R93" s="43"/>
      <c r="S93" s="43"/>
      <c r="T93" s="81"/>
      <c r="AT93" s="26" t="s">
        <v>140</v>
      </c>
      <c r="AU93" s="26" t="s">
        <v>81</v>
      </c>
    </row>
    <row r="94" s="1" customFormat="1" ht="16.5" customHeight="1">
      <c r="B94" s="188"/>
      <c r="C94" s="189" t="s">
        <v>81</v>
      </c>
      <c r="D94" s="189" t="s">
        <v>135</v>
      </c>
      <c r="E94" s="190" t="s">
        <v>857</v>
      </c>
      <c r="F94" s="191" t="s">
        <v>858</v>
      </c>
      <c r="G94" s="192" t="s">
        <v>223</v>
      </c>
      <c r="H94" s="193">
        <v>20</v>
      </c>
      <c r="I94" s="194">
        <v>256</v>
      </c>
      <c r="J94" s="194">
        <f>ROUND(I94*H94,2)</f>
        <v>5120</v>
      </c>
      <c r="K94" s="191" t="s">
        <v>224</v>
      </c>
      <c r="L94" s="42"/>
      <c r="M94" s="195" t="s">
        <v>5</v>
      </c>
      <c r="N94" s="196" t="s">
        <v>44</v>
      </c>
      <c r="O94" s="197">
        <v>0.68799999999999994</v>
      </c>
      <c r="P94" s="197">
        <f>O94*H94</f>
        <v>13.759999999999998</v>
      </c>
      <c r="Q94" s="197">
        <v>0</v>
      </c>
      <c r="R94" s="197">
        <f>Q94*H94</f>
        <v>0</v>
      </c>
      <c r="S94" s="197">
        <v>0.316</v>
      </c>
      <c r="T94" s="198">
        <f>S94*H94</f>
        <v>6.3200000000000003</v>
      </c>
      <c r="AR94" s="26" t="s">
        <v>132</v>
      </c>
      <c r="AT94" s="26" t="s">
        <v>135</v>
      </c>
      <c r="AU94" s="26" t="s">
        <v>81</v>
      </c>
      <c r="AY94" s="26" t="s">
        <v>133</v>
      </c>
      <c r="BE94" s="199">
        <f>IF(N94="základní",J94,0)</f>
        <v>5120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26" t="s">
        <v>79</v>
      </c>
      <c r="BK94" s="199">
        <f>ROUND(I94*H94,2)</f>
        <v>5120</v>
      </c>
      <c r="BL94" s="26" t="s">
        <v>132</v>
      </c>
      <c r="BM94" s="26" t="s">
        <v>859</v>
      </c>
    </row>
    <row r="95" s="1" customFormat="1">
      <c r="B95" s="42"/>
      <c r="D95" s="200" t="s">
        <v>140</v>
      </c>
      <c r="F95" s="201" t="s">
        <v>860</v>
      </c>
      <c r="L95" s="42"/>
      <c r="M95" s="202"/>
      <c r="N95" s="43"/>
      <c r="O95" s="43"/>
      <c r="P95" s="43"/>
      <c r="Q95" s="43"/>
      <c r="R95" s="43"/>
      <c r="S95" s="43"/>
      <c r="T95" s="81"/>
      <c r="AT95" s="26" t="s">
        <v>140</v>
      </c>
      <c r="AU95" s="26" t="s">
        <v>81</v>
      </c>
    </row>
    <row r="96" s="12" customFormat="1">
      <c r="B96" s="206"/>
      <c r="D96" s="200" t="s">
        <v>227</v>
      </c>
      <c r="E96" s="207" t="s">
        <v>5</v>
      </c>
      <c r="F96" s="208" t="s">
        <v>607</v>
      </c>
      <c r="H96" s="207" t="s">
        <v>5</v>
      </c>
      <c r="L96" s="206"/>
      <c r="M96" s="209"/>
      <c r="N96" s="210"/>
      <c r="O96" s="210"/>
      <c r="P96" s="210"/>
      <c r="Q96" s="210"/>
      <c r="R96" s="210"/>
      <c r="S96" s="210"/>
      <c r="T96" s="211"/>
      <c r="AT96" s="207" t="s">
        <v>227</v>
      </c>
      <c r="AU96" s="207" t="s">
        <v>81</v>
      </c>
      <c r="AV96" s="12" t="s">
        <v>79</v>
      </c>
      <c r="AW96" s="12" t="s">
        <v>36</v>
      </c>
      <c r="AX96" s="12" t="s">
        <v>73</v>
      </c>
      <c r="AY96" s="207" t="s">
        <v>133</v>
      </c>
    </row>
    <row r="97" s="13" customFormat="1">
      <c r="B97" s="212"/>
      <c r="D97" s="200" t="s">
        <v>227</v>
      </c>
      <c r="E97" s="213" t="s">
        <v>5</v>
      </c>
      <c r="F97" s="214" t="s">
        <v>317</v>
      </c>
      <c r="H97" s="215">
        <v>20</v>
      </c>
      <c r="L97" s="212"/>
      <c r="M97" s="216"/>
      <c r="N97" s="217"/>
      <c r="O97" s="217"/>
      <c r="P97" s="217"/>
      <c r="Q97" s="217"/>
      <c r="R97" s="217"/>
      <c r="S97" s="217"/>
      <c r="T97" s="218"/>
      <c r="AT97" s="213" t="s">
        <v>227</v>
      </c>
      <c r="AU97" s="213" t="s">
        <v>81</v>
      </c>
      <c r="AV97" s="13" t="s">
        <v>81</v>
      </c>
      <c r="AW97" s="13" t="s">
        <v>36</v>
      </c>
      <c r="AX97" s="13" t="s">
        <v>73</v>
      </c>
      <c r="AY97" s="213" t="s">
        <v>133</v>
      </c>
    </row>
    <row r="98" s="14" customFormat="1">
      <c r="B98" s="219"/>
      <c r="D98" s="200" t="s">
        <v>227</v>
      </c>
      <c r="E98" s="220" t="s">
        <v>5</v>
      </c>
      <c r="F98" s="221" t="s">
        <v>230</v>
      </c>
      <c r="H98" s="222">
        <v>20</v>
      </c>
      <c r="L98" s="219"/>
      <c r="M98" s="223"/>
      <c r="N98" s="224"/>
      <c r="O98" s="224"/>
      <c r="P98" s="224"/>
      <c r="Q98" s="224"/>
      <c r="R98" s="224"/>
      <c r="S98" s="224"/>
      <c r="T98" s="225"/>
      <c r="AT98" s="220" t="s">
        <v>227</v>
      </c>
      <c r="AU98" s="220" t="s">
        <v>81</v>
      </c>
      <c r="AV98" s="14" t="s">
        <v>132</v>
      </c>
      <c r="AW98" s="14" t="s">
        <v>36</v>
      </c>
      <c r="AX98" s="14" t="s">
        <v>79</v>
      </c>
      <c r="AY98" s="220" t="s">
        <v>133</v>
      </c>
    </row>
    <row r="99" s="1" customFormat="1" ht="16.5" customHeight="1">
      <c r="B99" s="188"/>
      <c r="C99" s="189" t="s">
        <v>146</v>
      </c>
      <c r="D99" s="189" t="s">
        <v>135</v>
      </c>
      <c r="E99" s="190" t="s">
        <v>861</v>
      </c>
      <c r="F99" s="191" t="s">
        <v>862</v>
      </c>
      <c r="G99" s="192" t="s">
        <v>239</v>
      </c>
      <c r="H99" s="193">
        <v>2.4500000000000002</v>
      </c>
      <c r="I99" s="194">
        <v>331</v>
      </c>
      <c r="J99" s="194">
        <f>ROUND(I99*H99,2)</f>
        <v>810.95000000000005</v>
      </c>
      <c r="K99" s="191" t="s">
        <v>224</v>
      </c>
      <c r="L99" s="42"/>
      <c r="M99" s="195" t="s">
        <v>5</v>
      </c>
      <c r="N99" s="196" t="s">
        <v>44</v>
      </c>
      <c r="O99" s="197">
        <v>1.272</v>
      </c>
      <c r="P99" s="197">
        <f>O99*H99</f>
        <v>3.1164000000000001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26" t="s">
        <v>132</v>
      </c>
      <c r="AT99" s="26" t="s">
        <v>135</v>
      </c>
      <c r="AU99" s="26" t="s">
        <v>81</v>
      </c>
      <c r="AY99" s="26" t="s">
        <v>133</v>
      </c>
      <c r="BE99" s="199">
        <f>IF(N99="základní",J99,0)</f>
        <v>810.95000000000005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26" t="s">
        <v>79</v>
      </c>
      <c r="BK99" s="199">
        <f>ROUND(I99*H99,2)</f>
        <v>810.95000000000005</v>
      </c>
      <c r="BL99" s="26" t="s">
        <v>132</v>
      </c>
      <c r="BM99" s="26" t="s">
        <v>863</v>
      </c>
    </row>
    <row r="100" s="1" customFormat="1">
      <c r="B100" s="42"/>
      <c r="D100" s="200" t="s">
        <v>140</v>
      </c>
      <c r="F100" s="201" t="s">
        <v>864</v>
      </c>
      <c r="L100" s="42"/>
      <c r="M100" s="202"/>
      <c r="N100" s="43"/>
      <c r="O100" s="43"/>
      <c r="P100" s="43"/>
      <c r="Q100" s="43"/>
      <c r="R100" s="43"/>
      <c r="S100" s="43"/>
      <c r="T100" s="81"/>
      <c r="AT100" s="26" t="s">
        <v>140</v>
      </c>
      <c r="AU100" s="26" t="s">
        <v>81</v>
      </c>
    </row>
    <row r="101" s="12" customFormat="1">
      <c r="B101" s="206"/>
      <c r="D101" s="200" t="s">
        <v>227</v>
      </c>
      <c r="E101" s="207" t="s">
        <v>5</v>
      </c>
      <c r="F101" s="208" t="s">
        <v>865</v>
      </c>
      <c r="H101" s="207" t="s">
        <v>5</v>
      </c>
      <c r="L101" s="206"/>
      <c r="M101" s="209"/>
      <c r="N101" s="210"/>
      <c r="O101" s="210"/>
      <c r="P101" s="210"/>
      <c r="Q101" s="210"/>
      <c r="R101" s="210"/>
      <c r="S101" s="210"/>
      <c r="T101" s="211"/>
      <c r="AT101" s="207" t="s">
        <v>227</v>
      </c>
      <c r="AU101" s="207" t="s">
        <v>81</v>
      </c>
      <c r="AV101" s="12" t="s">
        <v>79</v>
      </c>
      <c r="AW101" s="12" t="s">
        <v>36</v>
      </c>
      <c r="AX101" s="12" t="s">
        <v>73</v>
      </c>
      <c r="AY101" s="207" t="s">
        <v>133</v>
      </c>
    </row>
    <row r="102" s="13" customFormat="1">
      <c r="B102" s="212"/>
      <c r="D102" s="200" t="s">
        <v>227</v>
      </c>
      <c r="E102" s="213" t="s">
        <v>5</v>
      </c>
      <c r="F102" s="214" t="s">
        <v>866</v>
      </c>
      <c r="H102" s="215">
        <v>2.4500000000000002</v>
      </c>
      <c r="L102" s="212"/>
      <c r="M102" s="216"/>
      <c r="N102" s="217"/>
      <c r="O102" s="217"/>
      <c r="P102" s="217"/>
      <c r="Q102" s="217"/>
      <c r="R102" s="217"/>
      <c r="S102" s="217"/>
      <c r="T102" s="218"/>
      <c r="AT102" s="213" t="s">
        <v>227</v>
      </c>
      <c r="AU102" s="213" t="s">
        <v>81</v>
      </c>
      <c r="AV102" s="13" t="s">
        <v>81</v>
      </c>
      <c r="AW102" s="13" t="s">
        <v>36</v>
      </c>
      <c r="AX102" s="13" t="s">
        <v>73</v>
      </c>
      <c r="AY102" s="213" t="s">
        <v>133</v>
      </c>
    </row>
    <row r="103" s="14" customFormat="1">
      <c r="B103" s="219"/>
      <c r="D103" s="200" t="s">
        <v>227</v>
      </c>
      <c r="E103" s="220" t="s">
        <v>5</v>
      </c>
      <c r="F103" s="221" t="s">
        <v>230</v>
      </c>
      <c r="H103" s="222">
        <v>2.4500000000000002</v>
      </c>
      <c r="L103" s="219"/>
      <c r="M103" s="223"/>
      <c r="N103" s="224"/>
      <c r="O103" s="224"/>
      <c r="P103" s="224"/>
      <c r="Q103" s="224"/>
      <c r="R103" s="224"/>
      <c r="S103" s="224"/>
      <c r="T103" s="225"/>
      <c r="AT103" s="220" t="s">
        <v>227</v>
      </c>
      <c r="AU103" s="220" t="s">
        <v>81</v>
      </c>
      <c r="AV103" s="14" t="s">
        <v>132</v>
      </c>
      <c r="AW103" s="14" t="s">
        <v>36</v>
      </c>
      <c r="AX103" s="14" t="s">
        <v>79</v>
      </c>
      <c r="AY103" s="220" t="s">
        <v>133</v>
      </c>
    </row>
    <row r="104" s="1" customFormat="1" ht="16.5" customHeight="1">
      <c r="B104" s="188"/>
      <c r="C104" s="189" t="s">
        <v>132</v>
      </c>
      <c r="D104" s="189" t="s">
        <v>135</v>
      </c>
      <c r="E104" s="190" t="s">
        <v>867</v>
      </c>
      <c r="F104" s="191" t="s">
        <v>868</v>
      </c>
      <c r="G104" s="192" t="s">
        <v>239</v>
      </c>
      <c r="H104" s="193">
        <v>22</v>
      </c>
      <c r="I104" s="194">
        <v>724</v>
      </c>
      <c r="J104" s="194">
        <f>ROUND(I104*H104,2)</f>
        <v>15928</v>
      </c>
      <c r="K104" s="191" t="s">
        <v>224</v>
      </c>
      <c r="L104" s="42"/>
      <c r="M104" s="195" t="s">
        <v>5</v>
      </c>
      <c r="N104" s="196" t="s">
        <v>44</v>
      </c>
      <c r="O104" s="197">
        <v>2.133</v>
      </c>
      <c r="P104" s="197">
        <f>O104*H104</f>
        <v>46.926000000000002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AR104" s="26" t="s">
        <v>132</v>
      </c>
      <c r="AT104" s="26" t="s">
        <v>135</v>
      </c>
      <c r="AU104" s="26" t="s">
        <v>81</v>
      </c>
      <c r="AY104" s="26" t="s">
        <v>133</v>
      </c>
      <c r="BE104" s="199">
        <f>IF(N104="základní",J104,0)</f>
        <v>15928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26" t="s">
        <v>79</v>
      </c>
      <c r="BK104" s="199">
        <f>ROUND(I104*H104,2)</f>
        <v>15928</v>
      </c>
      <c r="BL104" s="26" t="s">
        <v>132</v>
      </c>
      <c r="BM104" s="26" t="s">
        <v>869</v>
      </c>
    </row>
    <row r="105" s="1" customFormat="1">
      <c r="B105" s="42"/>
      <c r="D105" s="200" t="s">
        <v>140</v>
      </c>
      <c r="F105" s="201" t="s">
        <v>870</v>
      </c>
      <c r="L105" s="42"/>
      <c r="M105" s="202"/>
      <c r="N105" s="43"/>
      <c r="O105" s="43"/>
      <c r="P105" s="43"/>
      <c r="Q105" s="43"/>
      <c r="R105" s="43"/>
      <c r="S105" s="43"/>
      <c r="T105" s="81"/>
      <c r="AT105" s="26" t="s">
        <v>140</v>
      </c>
      <c r="AU105" s="26" t="s">
        <v>81</v>
      </c>
    </row>
    <row r="106" s="12" customFormat="1">
      <c r="B106" s="206"/>
      <c r="D106" s="200" t="s">
        <v>227</v>
      </c>
      <c r="E106" s="207" t="s">
        <v>5</v>
      </c>
      <c r="F106" s="208" t="s">
        <v>607</v>
      </c>
      <c r="H106" s="207" t="s">
        <v>5</v>
      </c>
      <c r="L106" s="206"/>
      <c r="M106" s="209"/>
      <c r="N106" s="210"/>
      <c r="O106" s="210"/>
      <c r="P106" s="210"/>
      <c r="Q106" s="210"/>
      <c r="R106" s="210"/>
      <c r="S106" s="210"/>
      <c r="T106" s="211"/>
      <c r="AT106" s="207" t="s">
        <v>227</v>
      </c>
      <c r="AU106" s="207" t="s">
        <v>81</v>
      </c>
      <c r="AV106" s="12" t="s">
        <v>79</v>
      </c>
      <c r="AW106" s="12" t="s">
        <v>36</v>
      </c>
      <c r="AX106" s="12" t="s">
        <v>73</v>
      </c>
      <c r="AY106" s="207" t="s">
        <v>133</v>
      </c>
    </row>
    <row r="107" s="13" customFormat="1">
      <c r="B107" s="212"/>
      <c r="D107" s="200" t="s">
        <v>227</v>
      </c>
      <c r="E107" s="213" t="s">
        <v>5</v>
      </c>
      <c r="F107" s="214" t="s">
        <v>871</v>
      </c>
      <c r="H107" s="215">
        <v>22</v>
      </c>
      <c r="L107" s="212"/>
      <c r="M107" s="216"/>
      <c r="N107" s="217"/>
      <c r="O107" s="217"/>
      <c r="P107" s="217"/>
      <c r="Q107" s="217"/>
      <c r="R107" s="217"/>
      <c r="S107" s="217"/>
      <c r="T107" s="218"/>
      <c r="AT107" s="213" t="s">
        <v>227</v>
      </c>
      <c r="AU107" s="213" t="s">
        <v>81</v>
      </c>
      <c r="AV107" s="13" t="s">
        <v>81</v>
      </c>
      <c r="AW107" s="13" t="s">
        <v>36</v>
      </c>
      <c r="AX107" s="13" t="s">
        <v>73</v>
      </c>
      <c r="AY107" s="213" t="s">
        <v>133</v>
      </c>
    </row>
    <row r="108" s="14" customFormat="1">
      <c r="B108" s="219"/>
      <c r="D108" s="200" t="s">
        <v>227</v>
      </c>
      <c r="E108" s="220" t="s">
        <v>5</v>
      </c>
      <c r="F108" s="221" t="s">
        <v>230</v>
      </c>
      <c r="H108" s="222">
        <v>22</v>
      </c>
      <c r="L108" s="219"/>
      <c r="M108" s="223"/>
      <c r="N108" s="224"/>
      <c r="O108" s="224"/>
      <c r="P108" s="224"/>
      <c r="Q108" s="224"/>
      <c r="R108" s="224"/>
      <c r="S108" s="224"/>
      <c r="T108" s="225"/>
      <c r="AT108" s="220" t="s">
        <v>227</v>
      </c>
      <c r="AU108" s="220" t="s">
        <v>81</v>
      </c>
      <c r="AV108" s="14" t="s">
        <v>132</v>
      </c>
      <c r="AW108" s="14" t="s">
        <v>36</v>
      </c>
      <c r="AX108" s="14" t="s">
        <v>79</v>
      </c>
      <c r="AY108" s="220" t="s">
        <v>133</v>
      </c>
    </row>
    <row r="109" s="1" customFormat="1" ht="16.5" customHeight="1">
      <c r="B109" s="188"/>
      <c r="C109" s="189" t="s">
        <v>155</v>
      </c>
      <c r="D109" s="189" t="s">
        <v>135</v>
      </c>
      <c r="E109" s="190" t="s">
        <v>262</v>
      </c>
      <c r="F109" s="191" t="s">
        <v>263</v>
      </c>
      <c r="G109" s="192" t="s">
        <v>239</v>
      </c>
      <c r="H109" s="193">
        <v>2.4500000000000002</v>
      </c>
      <c r="I109" s="194">
        <v>226</v>
      </c>
      <c r="J109" s="194">
        <f>ROUND(I109*H109,2)</f>
        <v>553.70000000000005</v>
      </c>
      <c r="K109" s="191" t="s">
        <v>224</v>
      </c>
      <c r="L109" s="42"/>
      <c r="M109" s="195" t="s">
        <v>5</v>
      </c>
      <c r="N109" s="196" t="s">
        <v>44</v>
      </c>
      <c r="O109" s="197">
        <v>0.083000000000000004</v>
      </c>
      <c r="P109" s="197">
        <f>O109*H109</f>
        <v>0.20335000000000003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26" t="s">
        <v>132</v>
      </c>
      <c r="AT109" s="26" t="s">
        <v>135</v>
      </c>
      <c r="AU109" s="26" t="s">
        <v>81</v>
      </c>
      <c r="AY109" s="26" t="s">
        <v>133</v>
      </c>
      <c r="BE109" s="199">
        <f>IF(N109="základní",J109,0)</f>
        <v>553.70000000000005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26" t="s">
        <v>79</v>
      </c>
      <c r="BK109" s="199">
        <f>ROUND(I109*H109,2)</f>
        <v>553.70000000000005</v>
      </c>
      <c r="BL109" s="26" t="s">
        <v>132</v>
      </c>
      <c r="BM109" s="26" t="s">
        <v>872</v>
      </c>
    </row>
    <row r="110" s="1" customFormat="1">
      <c r="B110" s="42"/>
      <c r="D110" s="200" t="s">
        <v>140</v>
      </c>
      <c r="F110" s="201" t="s">
        <v>265</v>
      </c>
      <c r="L110" s="42"/>
      <c r="M110" s="202"/>
      <c r="N110" s="43"/>
      <c r="O110" s="43"/>
      <c r="P110" s="43"/>
      <c r="Q110" s="43"/>
      <c r="R110" s="43"/>
      <c r="S110" s="43"/>
      <c r="T110" s="81"/>
      <c r="AT110" s="26" t="s">
        <v>140</v>
      </c>
      <c r="AU110" s="26" t="s">
        <v>81</v>
      </c>
    </row>
    <row r="111" s="13" customFormat="1">
      <c r="B111" s="212"/>
      <c r="D111" s="200" t="s">
        <v>227</v>
      </c>
      <c r="E111" s="213" t="s">
        <v>5</v>
      </c>
      <c r="F111" s="214" t="s">
        <v>873</v>
      </c>
      <c r="H111" s="215">
        <v>2.4500000000000002</v>
      </c>
      <c r="L111" s="212"/>
      <c r="M111" s="216"/>
      <c r="N111" s="217"/>
      <c r="O111" s="217"/>
      <c r="P111" s="217"/>
      <c r="Q111" s="217"/>
      <c r="R111" s="217"/>
      <c r="S111" s="217"/>
      <c r="T111" s="218"/>
      <c r="AT111" s="213" t="s">
        <v>227</v>
      </c>
      <c r="AU111" s="213" t="s">
        <v>81</v>
      </c>
      <c r="AV111" s="13" t="s">
        <v>81</v>
      </c>
      <c r="AW111" s="13" t="s">
        <v>36</v>
      </c>
      <c r="AX111" s="13" t="s">
        <v>73</v>
      </c>
      <c r="AY111" s="213" t="s">
        <v>133</v>
      </c>
    </row>
    <row r="112" s="13" customFormat="1">
      <c r="B112" s="212"/>
      <c r="D112" s="200" t="s">
        <v>227</v>
      </c>
      <c r="E112" s="213" t="s">
        <v>5</v>
      </c>
      <c r="F112" s="214" t="s">
        <v>329</v>
      </c>
      <c r="H112" s="215">
        <v>22</v>
      </c>
      <c r="L112" s="212"/>
      <c r="M112" s="216"/>
      <c r="N112" s="217"/>
      <c r="O112" s="217"/>
      <c r="P112" s="217"/>
      <c r="Q112" s="217"/>
      <c r="R112" s="217"/>
      <c r="S112" s="217"/>
      <c r="T112" s="218"/>
      <c r="AT112" s="213" t="s">
        <v>227</v>
      </c>
      <c r="AU112" s="213" t="s">
        <v>81</v>
      </c>
      <c r="AV112" s="13" t="s">
        <v>81</v>
      </c>
      <c r="AW112" s="13" t="s">
        <v>36</v>
      </c>
      <c r="AX112" s="13" t="s">
        <v>73</v>
      </c>
      <c r="AY112" s="213" t="s">
        <v>133</v>
      </c>
    </row>
    <row r="113" s="13" customFormat="1">
      <c r="B113" s="212"/>
      <c r="D113" s="200" t="s">
        <v>227</v>
      </c>
      <c r="E113" s="213" t="s">
        <v>5</v>
      </c>
      <c r="F113" s="214" t="s">
        <v>874</v>
      </c>
      <c r="H113" s="215">
        <v>-22</v>
      </c>
      <c r="L113" s="212"/>
      <c r="M113" s="216"/>
      <c r="N113" s="217"/>
      <c r="O113" s="217"/>
      <c r="P113" s="217"/>
      <c r="Q113" s="217"/>
      <c r="R113" s="217"/>
      <c r="S113" s="217"/>
      <c r="T113" s="218"/>
      <c r="AT113" s="213" t="s">
        <v>227</v>
      </c>
      <c r="AU113" s="213" t="s">
        <v>81</v>
      </c>
      <c r="AV113" s="13" t="s">
        <v>81</v>
      </c>
      <c r="AW113" s="13" t="s">
        <v>36</v>
      </c>
      <c r="AX113" s="13" t="s">
        <v>73</v>
      </c>
      <c r="AY113" s="213" t="s">
        <v>133</v>
      </c>
    </row>
    <row r="114" s="14" customFormat="1">
      <c r="B114" s="219"/>
      <c r="D114" s="200" t="s">
        <v>227</v>
      </c>
      <c r="E114" s="220" t="s">
        <v>5</v>
      </c>
      <c r="F114" s="221" t="s">
        <v>230</v>
      </c>
      <c r="H114" s="222">
        <v>2.4500000000000002</v>
      </c>
      <c r="L114" s="219"/>
      <c r="M114" s="223"/>
      <c r="N114" s="224"/>
      <c r="O114" s="224"/>
      <c r="P114" s="224"/>
      <c r="Q114" s="224"/>
      <c r="R114" s="224"/>
      <c r="S114" s="224"/>
      <c r="T114" s="225"/>
      <c r="AT114" s="220" t="s">
        <v>227</v>
      </c>
      <c r="AU114" s="220" t="s">
        <v>81</v>
      </c>
      <c r="AV114" s="14" t="s">
        <v>132</v>
      </c>
      <c r="AW114" s="14" t="s">
        <v>36</v>
      </c>
      <c r="AX114" s="14" t="s">
        <v>79</v>
      </c>
      <c r="AY114" s="220" t="s">
        <v>133</v>
      </c>
    </row>
    <row r="115" s="1" customFormat="1" ht="25.5" customHeight="1">
      <c r="B115" s="188"/>
      <c r="C115" s="189" t="s">
        <v>160</v>
      </c>
      <c r="D115" s="189" t="s">
        <v>135</v>
      </c>
      <c r="E115" s="190" t="s">
        <v>273</v>
      </c>
      <c r="F115" s="191" t="s">
        <v>274</v>
      </c>
      <c r="G115" s="192" t="s">
        <v>239</v>
      </c>
      <c r="H115" s="193">
        <v>61.25</v>
      </c>
      <c r="I115" s="194">
        <v>17.199999999999999</v>
      </c>
      <c r="J115" s="194">
        <f>ROUND(I115*H115,2)</f>
        <v>1053.5</v>
      </c>
      <c r="K115" s="191" t="s">
        <v>224</v>
      </c>
      <c r="L115" s="42"/>
      <c r="M115" s="195" t="s">
        <v>5</v>
      </c>
      <c r="N115" s="196" t="s">
        <v>44</v>
      </c>
      <c r="O115" s="197">
        <v>0.0040000000000000001</v>
      </c>
      <c r="P115" s="197">
        <f>O115*H115</f>
        <v>0.245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AR115" s="26" t="s">
        <v>132</v>
      </c>
      <c r="AT115" s="26" t="s">
        <v>135</v>
      </c>
      <c r="AU115" s="26" t="s">
        <v>81</v>
      </c>
      <c r="AY115" s="26" t="s">
        <v>133</v>
      </c>
      <c r="BE115" s="199">
        <f>IF(N115="základní",J115,0)</f>
        <v>1053.5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26" t="s">
        <v>79</v>
      </c>
      <c r="BK115" s="199">
        <f>ROUND(I115*H115,2)</f>
        <v>1053.5</v>
      </c>
      <c r="BL115" s="26" t="s">
        <v>132</v>
      </c>
      <c r="BM115" s="26" t="s">
        <v>875</v>
      </c>
    </row>
    <row r="116" s="1" customFormat="1">
      <c r="B116" s="42"/>
      <c r="D116" s="200" t="s">
        <v>140</v>
      </c>
      <c r="F116" s="201" t="s">
        <v>276</v>
      </c>
      <c r="L116" s="42"/>
      <c r="M116" s="202"/>
      <c r="N116" s="43"/>
      <c r="O116" s="43"/>
      <c r="P116" s="43"/>
      <c r="Q116" s="43"/>
      <c r="R116" s="43"/>
      <c r="S116" s="43"/>
      <c r="T116" s="81"/>
      <c r="AT116" s="26" t="s">
        <v>140</v>
      </c>
      <c r="AU116" s="26" t="s">
        <v>81</v>
      </c>
    </row>
    <row r="117" s="13" customFormat="1">
      <c r="B117" s="212"/>
      <c r="D117" s="200" t="s">
        <v>227</v>
      </c>
      <c r="E117" s="213" t="s">
        <v>5</v>
      </c>
      <c r="F117" s="214" t="s">
        <v>876</v>
      </c>
      <c r="H117" s="215">
        <v>61.25</v>
      </c>
      <c r="L117" s="212"/>
      <c r="M117" s="216"/>
      <c r="N117" s="217"/>
      <c r="O117" s="217"/>
      <c r="P117" s="217"/>
      <c r="Q117" s="217"/>
      <c r="R117" s="217"/>
      <c r="S117" s="217"/>
      <c r="T117" s="218"/>
      <c r="AT117" s="213" t="s">
        <v>227</v>
      </c>
      <c r="AU117" s="213" t="s">
        <v>81</v>
      </c>
      <c r="AV117" s="13" t="s">
        <v>81</v>
      </c>
      <c r="AW117" s="13" t="s">
        <v>36</v>
      </c>
      <c r="AX117" s="13" t="s">
        <v>73</v>
      </c>
      <c r="AY117" s="213" t="s">
        <v>133</v>
      </c>
    </row>
    <row r="118" s="14" customFormat="1">
      <c r="B118" s="219"/>
      <c r="D118" s="200" t="s">
        <v>227</v>
      </c>
      <c r="E118" s="220" t="s">
        <v>5</v>
      </c>
      <c r="F118" s="221" t="s">
        <v>230</v>
      </c>
      <c r="H118" s="222">
        <v>61.25</v>
      </c>
      <c r="L118" s="219"/>
      <c r="M118" s="223"/>
      <c r="N118" s="224"/>
      <c r="O118" s="224"/>
      <c r="P118" s="224"/>
      <c r="Q118" s="224"/>
      <c r="R118" s="224"/>
      <c r="S118" s="224"/>
      <c r="T118" s="225"/>
      <c r="AT118" s="220" t="s">
        <v>227</v>
      </c>
      <c r="AU118" s="220" t="s">
        <v>81</v>
      </c>
      <c r="AV118" s="14" t="s">
        <v>132</v>
      </c>
      <c r="AW118" s="14" t="s">
        <v>36</v>
      </c>
      <c r="AX118" s="14" t="s">
        <v>79</v>
      </c>
      <c r="AY118" s="220" t="s">
        <v>133</v>
      </c>
    </row>
    <row r="119" s="1" customFormat="1" ht="16.5" customHeight="1">
      <c r="B119" s="188"/>
      <c r="C119" s="189" t="s">
        <v>165</v>
      </c>
      <c r="D119" s="189" t="s">
        <v>135</v>
      </c>
      <c r="E119" s="190" t="s">
        <v>292</v>
      </c>
      <c r="F119" s="191" t="s">
        <v>293</v>
      </c>
      <c r="G119" s="192" t="s">
        <v>239</v>
      </c>
      <c r="H119" s="193">
        <v>2.4500000000000002</v>
      </c>
      <c r="I119" s="194">
        <v>14.9</v>
      </c>
      <c r="J119" s="194">
        <f>ROUND(I119*H119,2)</f>
        <v>36.509999999999998</v>
      </c>
      <c r="K119" s="191" t="s">
        <v>224</v>
      </c>
      <c r="L119" s="42"/>
      <c r="M119" s="195" t="s">
        <v>5</v>
      </c>
      <c r="N119" s="196" t="s">
        <v>44</v>
      </c>
      <c r="O119" s="197">
        <v>0.0089999999999999993</v>
      </c>
      <c r="P119" s="197">
        <f>O119*H119</f>
        <v>0.02205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AR119" s="26" t="s">
        <v>132</v>
      </c>
      <c r="AT119" s="26" t="s">
        <v>135</v>
      </c>
      <c r="AU119" s="26" t="s">
        <v>81</v>
      </c>
      <c r="AY119" s="26" t="s">
        <v>133</v>
      </c>
      <c r="BE119" s="199">
        <f>IF(N119="základní",J119,0)</f>
        <v>36.509999999999998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26" t="s">
        <v>79</v>
      </c>
      <c r="BK119" s="199">
        <f>ROUND(I119*H119,2)</f>
        <v>36.509999999999998</v>
      </c>
      <c r="BL119" s="26" t="s">
        <v>132</v>
      </c>
      <c r="BM119" s="26" t="s">
        <v>877</v>
      </c>
    </row>
    <row r="120" s="1" customFormat="1">
      <c r="B120" s="42"/>
      <c r="D120" s="200" t="s">
        <v>140</v>
      </c>
      <c r="F120" s="201" t="s">
        <v>293</v>
      </c>
      <c r="L120" s="42"/>
      <c r="M120" s="202"/>
      <c r="N120" s="43"/>
      <c r="O120" s="43"/>
      <c r="P120" s="43"/>
      <c r="Q120" s="43"/>
      <c r="R120" s="43"/>
      <c r="S120" s="43"/>
      <c r="T120" s="81"/>
      <c r="AT120" s="26" t="s">
        <v>140</v>
      </c>
      <c r="AU120" s="26" t="s">
        <v>81</v>
      </c>
    </row>
    <row r="121" s="1" customFormat="1" ht="16.5" customHeight="1">
      <c r="B121" s="188"/>
      <c r="C121" s="189" t="s">
        <v>170</v>
      </c>
      <c r="D121" s="189" t="s">
        <v>135</v>
      </c>
      <c r="E121" s="190" t="s">
        <v>299</v>
      </c>
      <c r="F121" s="191" t="s">
        <v>300</v>
      </c>
      <c r="G121" s="192" t="s">
        <v>301</v>
      </c>
      <c r="H121" s="193">
        <v>5.1449999999999996</v>
      </c>
      <c r="I121" s="194">
        <v>140</v>
      </c>
      <c r="J121" s="194">
        <f>ROUND(I121*H121,2)</f>
        <v>720.29999999999995</v>
      </c>
      <c r="K121" s="191" t="s">
        <v>224</v>
      </c>
      <c r="L121" s="42"/>
      <c r="M121" s="195" t="s">
        <v>5</v>
      </c>
      <c r="N121" s="196" t="s">
        <v>44</v>
      </c>
      <c r="O121" s="197">
        <v>0</v>
      </c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AR121" s="26" t="s">
        <v>132</v>
      </c>
      <c r="AT121" s="26" t="s">
        <v>135</v>
      </c>
      <c r="AU121" s="26" t="s">
        <v>81</v>
      </c>
      <c r="AY121" s="26" t="s">
        <v>133</v>
      </c>
      <c r="BE121" s="199">
        <f>IF(N121="základní",J121,0)</f>
        <v>720.29999999999995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26" t="s">
        <v>79</v>
      </c>
      <c r="BK121" s="199">
        <f>ROUND(I121*H121,2)</f>
        <v>720.29999999999995</v>
      </c>
      <c r="BL121" s="26" t="s">
        <v>132</v>
      </c>
      <c r="BM121" s="26" t="s">
        <v>878</v>
      </c>
    </row>
    <row r="122" s="1" customFormat="1">
      <c r="B122" s="42"/>
      <c r="D122" s="200" t="s">
        <v>140</v>
      </c>
      <c r="F122" s="201" t="s">
        <v>303</v>
      </c>
      <c r="L122" s="42"/>
      <c r="M122" s="202"/>
      <c r="N122" s="43"/>
      <c r="O122" s="43"/>
      <c r="P122" s="43"/>
      <c r="Q122" s="43"/>
      <c r="R122" s="43"/>
      <c r="S122" s="43"/>
      <c r="T122" s="81"/>
      <c r="AT122" s="26" t="s">
        <v>140</v>
      </c>
      <c r="AU122" s="26" t="s">
        <v>81</v>
      </c>
    </row>
    <row r="123" s="13" customFormat="1">
      <c r="B123" s="212"/>
      <c r="D123" s="200" t="s">
        <v>227</v>
      </c>
      <c r="E123" s="213" t="s">
        <v>5</v>
      </c>
      <c r="F123" s="214" t="s">
        <v>879</v>
      </c>
      <c r="H123" s="215">
        <v>5.1449999999999996</v>
      </c>
      <c r="L123" s="212"/>
      <c r="M123" s="216"/>
      <c r="N123" s="217"/>
      <c r="O123" s="217"/>
      <c r="P123" s="217"/>
      <c r="Q123" s="217"/>
      <c r="R123" s="217"/>
      <c r="S123" s="217"/>
      <c r="T123" s="218"/>
      <c r="AT123" s="213" t="s">
        <v>227</v>
      </c>
      <c r="AU123" s="213" t="s">
        <v>81</v>
      </c>
      <c r="AV123" s="13" t="s">
        <v>81</v>
      </c>
      <c r="AW123" s="13" t="s">
        <v>36</v>
      </c>
      <c r="AX123" s="13" t="s">
        <v>73</v>
      </c>
      <c r="AY123" s="213" t="s">
        <v>133</v>
      </c>
    </row>
    <row r="124" s="14" customFormat="1">
      <c r="B124" s="219"/>
      <c r="D124" s="200" t="s">
        <v>227</v>
      </c>
      <c r="E124" s="220" t="s">
        <v>5</v>
      </c>
      <c r="F124" s="221" t="s">
        <v>230</v>
      </c>
      <c r="H124" s="222">
        <v>5.1449999999999996</v>
      </c>
      <c r="L124" s="219"/>
      <c r="M124" s="223"/>
      <c r="N124" s="224"/>
      <c r="O124" s="224"/>
      <c r="P124" s="224"/>
      <c r="Q124" s="224"/>
      <c r="R124" s="224"/>
      <c r="S124" s="224"/>
      <c r="T124" s="225"/>
      <c r="AT124" s="220" t="s">
        <v>227</v>
      </c>
      <c r="AU124" s="220" t="s">
        <v>81</v>
      </c>
      <c r="AV124" s="14" t="s">
        <v>132</v>
      </c>
      <c r="AW124" s="14" t="s">
        <v>36</v>
      </c>
      <c r="AX124" s="14" t="s">
        <v>79</v>
      </c>
      <c r="AY124" s="220" t="s">
        <v>133</v>
      </c>
    </row>
    <row r="125" s="1" customFormat="1" ht="16.5" customHeight="1">
      <c r="B125" s="188"/>
      <c r="C125" s="189" t="s">
        <v>175</v>
      </c>
      <c r="D125" s="189" t="s">
        <v>135</v>
      </c>
      <c r="E125" s="190" t="s">
        <v>880</v>
      </c>
      <c r="F125" s="191" t="s">
        <v>881</v>
      </c>
      <c r="G125" s="192" t="s">
        <v>239</v>
      </c>
      <c r="H125" s="193">
        <v>22</v>
      </c>
      <c r="I125" s="194">
        <v>340</v>
      </c>
      <c r="J125" s="194">
        <f>ROUND(I125*H125,2)</f>
        <v>7480</v>
      </c>
      <c r="K125" s="191" t="s">
        <v>224</v>
      </c>
      <c r="L125" s="42"/>
      <c r="M125" s="195" t="s">
        <v>5</v>
      </c>
      <c r="N125" s="196" t="s">
        <v>44</v>
      </c>
      <c r="O125" s="197">
        <v>1.5</v>
      </c>
      <c r="P125" s="197">
        <f>O125*H125</f>
        <v>33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AR125" s="26" t="s">
        <v>132</v>
      </c>
      <c r="AT125" s="26" t="s">
        <v>135</v>
      </c>
      <c r="AU125" s="26" t="s">
        <v>81</v>
      </c>
      <c r="AY125" s="26" t="s">
        <v>133</v>
      </c>
      <c r="BE125" s="199">
        <f>IF(N125="základní",J125,0)</f>
        <v>7480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26" t="s">
        <v>79</v>
      </c>
      <c r="BK125" s="199">
        <f>ROUND(I125*H125,2)</f>
        <v>7480</v>
      </c>
      <c r="BL125" s="26" t="s">
        <v>132</v>
      </c>
      <c r="BM125" s="26" t="s">
        <v>882</v>
      </c>
    </row>
    <row r="126" s="1" customFormat="1">
      <c r="B126" s="42"/>
      <c r="D126" s="200" t="s">
        <v>140</v>
      </c>
      <c r="F126" s="201" t="s">
        <v>883</v>
      </c>
      <c r="L126" s="42"/>
      <c r="M126" s="202"/>
      <c r="N126" s="43"/>
      <c r="O126" s="43"/>
      <c r="P126" s="43"/>
      <c r="Q126" s="43"/>
      <c r="R126" s="43"/>
      <c r="S126" s="43"/>
      <c r="T126" s="81"/>
      <c r="AT126" s="26" t="s">
        <v>140</v>
      </c>
      <c r="AU126" s="26" t="s">
        <v>81</v>
      </c>
    </row>
    <row r="127" s="1" customFormat="1" ht="16.5" customHeight="1">
      <c r="B127" s="188"/>
      <c r="C127" s="189" t="s">
        <v>180</v>
      </c>
      <c r="D127" s="189" t="s">
        <v>135</v>
      </c>
      <c r="E127" s="190" t="s">
        <v>884</v>
      </c>
      <c r="F127" s="191" t="s">
        <v>885</v>
      </c>
      <c r="G127" s="192" t="s">
        <v>239</v>
      </c>
      <c r="H127" s="193">
        <v>12</v>
      </c>
      <c r="I127" s="194">
        <v>204</v>
      </c>
      <c r="J127" s="194">
        <f>ROUND(I127*H127,2)</f>
        <v>2448</v>
      </c>
      <c r="K127" s="191" t="s">
        <v>224</v>
      </c>
      <c r="L127" s="42"/>
      <c r="M127" s="195" t="s">
        <v>5</v>
      </c>
      <c r="N127" s="196" t="s">
        <v>44</v>
      </c>
      <c r="O127" s="197">
        <v>0.93999999999999995</v>
      </c>
      <c r="P127" s="197">
        <f>O127*H127</f>
        <v>11.279999999999999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AR127" s="26" t="s">
        <v>132</v>
      </c>
      <c r="AT127" s="26" t="s">
        <v>135</v>
      </c>
      <c r="AU127" s="26" t="s">
        <v>81</v>
      </c>
      <c r="AY127" s="26" t="s">
        <v>133</v>
      </c>
      <c r="BE127" s="199">
        <f>IF(N127="základní",J127,0)</f>
        <v>2448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26" t="s">
        <v>79</v>
      </c>
      <c r="BK127" s="199">
        <f>ROUND(I127*H127,2)</f>
        <v>2448</v>
      </c>
      <c r="BL127" s="26" t="s">
        <v>132</v>
      </c>
      <c r="BM127" s="26" t="s">
        <v>886</v>
      </c>
    </row>
    <row r="128" s="1" customFormat="1">
      <c r="B128" s="42"/>
      <c r="D128" s="200" t="s">
        <v>140</v>
      </c>
      <c r="F128" s="201" t="s">
        <v>887</v>
      </c>
      <c r="L128" s="42"/>
      <c r="M128" s="202"/>
      <c r="N128" s="43"/>
      <c r="O128" s="43"/>
      <c r="P128" s="43"/>
      <c r="Q128" s="43"/>
      <c r="R128" s="43"/>
      <c r="S128" s="43"/>
      <c r="T128" s="81"/>
      <c r="AT128" s="26" t="s">
        <v>140</v>
      </c>
      <c r="AU128" s="26" t="s">
        <v>81</v>
      </c>
    </row>
    <row r="129" s="12" customFormat="1">
      <c r="B129" s="206"/>
      <c r="D129" s="200" t="s">
        <v>227</v>
      </c>
      <c r="E129" s="207" t="s">
        <v>5</v>
      </c>
      <c r="F129" s="208" t="s">
        <v>607</v>
      </c>
      <c r="H129" s="207" t="s">
        <v>5</v>
      </c>
      <c r="L129" s="206"/>
      <c r="M129" s="209"/>
      <c r="N129" s="210"/>
      <c r="O129" s="210"/>
      <c r="P129" s="210"/>
      <c r="Q129" s="210"/>
      <c r="R129" s="210"/>
      <c r="S129" s="210"/>
      <c r="T129" s="211"/>
      <c r="AT129" s="207" t="s">
        <v>227</v>
      </c>
      <c r="AU129" s="207" t="s">
        <v>81</v>
      </c>
      <c r="AV129" s="12" t="s">
        <v>79</v>
      </c>
      <c r="AW129" s="12" t="s">
        <v>36</v>
      </c>
      <c r="AX129" s="12" t="s">
        <v>73</v>
      </c>
      <c r="AY129" s="207" t="s">
        <v>133</v>
      </c>
    </row>
    <row r="130" s="13" customFormat="1">
      <c r="B130" s="212"/>
      <c r="D130" s="200" t="s">
        <v>227</v>
      </c>
      <c r="E130" s="213" t="s">
        <v>5</v>
      </c>
      <c r="F130" s="214" t="s">
        <v>888</v>
      </c>
      <c r="H130" s="215">
        <v>12</v>
      </c>
      <c r="L130" s="212"/>
      <c r="M130" s="216"/>
      <c r="N130" s="217"/>
      <c r="O130" s="217"/>
      <c r="P130" s="217"/>
      <c r="Q130" s="217"/>
      <c r="R130" s="217"/>
      <c r="S130" s="217"/>
      <c r="T130" s="218"/>
      <c r="AT130" s="213" t="s">
        <v>227</v>
      </c>
      <c r="AU130" s="213" t="s">
        <v>81</v>
      </c>
      <c r="AV130" s="13" t="s">
        <v>81</v>
      </c>
      <c r="AW130" s="13" t="s">
        <v>36</v>
      </c>
      <c r="AX130" s="13" t="s">
        <v>73</v>
      </c>
      <c r="AY130" s="213" t="s">
        <v>133</v>
      </c>
    </row>
    <row r="131" s="14" customFormat="1">
      <c r="B131" s="219"/>
      <c r="D131" s="200" t="s">
        <v>227</v>
      </c>
      <c r="E131" s="220" t="s">
        <v>5</v>
      </c>
      <c r="F131" s="221" t="s">
        <v>230</v>
      </c>
      <c r="H131" s="222">
        <v>12</v>
      </c>
      <c r="L131" s="219"/>
      <c r="M131" s="223"/>
      <c r="N131" s="224"/>
      <c r="O131" s="224"/>
      <c r="P131" s="224"/>
      <c r="Q131" s="224"/>
      <c r="R131" s="224"/>
      <c r="S131" s="224"/>
      <c r="T131" s="225"/>
      <c r="AT131" s="220" t="s">
        <v>227</v>
      </c>
      <c r="AU131" s="220" t="s">
        <v>81</v>
      </c>
      <c r="AV131" s="14" t="s">
        <v>132</v>
      </c>
      <c r="AW131" s="14" t="s">
        <v>36</v>
      </c>
      <c r="AX131" s="14" t="s">
        <v>79</v>
      </c>
      <c r="AY131" s="220" t="s">
        <v>133</v>
      </c>
    </row>
    <row r="132" s="1" customFormat="1" ht="16.5" customHeight="1">
      <c r="B132" s="188"/>
      <c r="C132" s="189" t="s">
        <v>185</v>
      </c>
      <c r="D132" s="189" t="s">
        <v>135</v>
      </c>
      <c r="E132" s="190" t="s">
        <v>318</v>
      </c>
      <c r="F132" s="191" t="s">
        <v>319</v>
      </c>
      <c r="G132" s="192" t="s">
        <v>223</v>
      </c>
      <c r="H132" s="193">
        <v>539.35000000000002</v>
      </c>
      <c r="I132" s="194">
        <v>10</v>
      </c>
      <c r="J132" s="194">
        <f>ROUND(I132*H132,2)</f>
        <v>5393.5</v>
      </c>
      <c r="K132" s="191" t="s">
        <v>224</v>
      </c>
      <c r="L132" s="42"/>
      <c r="M132" s="195" t="s">
        <v>5</v>
      </c>
      <c r="N132" s="196" t="s">
        <v>44</v>
      </c>
      <c r="O132" s="197">
        <v>0.017999999999999999</v>
      </c>
      <c r="P132" s="197">
        <f>O132*H132</f>
        <v>9.7082999999999995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AR132" s="26" t="s">
        <v>132</v>
      </c>
      <c r="AT132" s="26" t="s">
        <v>135</v>
      </c>
      <c r="AU132" s="26" t="s">
        <v>81</v>
      </c>
      <c r="AY132" s="26" t="s">
        <v>133</v>
      </c>
      <c r="BE132" s="199">
        <f>IF(N132="základní",J132,0)</f>
        <v>5393.5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26" t="s">
        <v>79</v>
      </c>
      <c r="BK132" s="199">
        <f>ROUND(I132*H132,2)</f>
        <v>5393.5</v>
      </c>
      <c r="BL132" s="26" t="s">
        <v>132</v>
      </c>
      <c r="BM132" s="26" t="s">
        <v>889</v>
      </c>
    </row>
    <row r="133" s="1" customFormat="1">
      <c r="B133" s="42"/>
      <c r="D133" s="200" t="s">
        <v>140</v>
      </c>
      <c r="F133" s="201" t="s">
        <v>321</v>
      </c>
      <c r="L133" s="42"/>
      <c r="M133" s="202"/>
      <c r="N133" s="43"/>
      <c r="O133" s="43"/>
      <c r="P133" s="43"/>
      <c r="Q133" s="43"/>
      <c r="R133" s="43"/>
      <c r="S133" s="43"/>
      <c r="T133" s="81"/>
      <c r="AT133" s="26" t="s">
        <v>140</v>
      </c>
      <c r="AU133" s="26" t="s">
        <v>81</v>
      </c>
    </row>
    <row r="134" s="12" customFormat="1">
      <c r="B134" s="206"/>
      <c r="D134" s="200" t="s">
        <v>227</v>
      </c>
      <c r="E134" s="207" t="s">
        <v>5</v>
      </c>
      <c r="F134" s="208" t="s">
        <v>890</v>
      </c>
      <c r="H134" s="207" t="s">
        <v>5</v>
      </c>
      <c r="L134" s="206"/>
      <c r="M134" s="209"/>
      <c r="N134" s="210"/>
      <c r="O134" s="210"/>
      <c r="P134" s="210"/>
      <c r="Q134" s="210"/>
      <c r="R134" s="210"/>
      <c r="S134" s="210"/>
      <c r="T134" s="211"/>
      <c r="AT134" s="207" t="s">
        <v>227</v>
      </c>
      <c r="AU134" s="207" t="s">
        <v>81</v>
      </c>
      <c r="AV134" s="12" t="s">
        <v>79</v>
      </c>
      <c r="AW134" s="12" t="s">
        <v>36</v>
      </c>
      <c r="AX134" s="12" t="s">
        <v>73</v>
      </c>
      <c r="AY134" s="207" t="s">
        <v>133</v>
      </c>
    </row>
    <row r="135" s="13" customFormat="1">
      <c r="B135" s="212"/>
      <c r="D135" s="200" t="s">
        <v>227</v>
      </c>
      <c r="E135" s="213" t="s">
        <v>5</v>
      </c>
      <c r="F135" s="214" t="s">
        <v>456</v>
      </c>
      <c r="H135" s="215">
        <v>40</v>
      </c>
      <c r="L135" s="212"/>
      <c r="M135" s="216"/>
      <c r="N135" s="217"/>
      <c r="O135" s="217"/>
      <c r="P135" s="217"/>
      <c r="Q135" s="217"/>
      <c r="R135" s="217"/>
      <c r="S135" s="217"/>
      <c r="T135" s="218"/>
      <c r="AT135" s="213" t="s">
        <v>227</v>
      </c>
      <c r="AU135" s="213" t="s">
        <v>81</v>
      </c>
      <c r="AV135" s="13" t="s">
        <v>81</v>
      </c>
      <c r="AW135" s="13" t="s">
        <v>36</v>
      </c>
      <c r="AX135" s="13" t="s">
        <v>73</v>
      </c>
      <c r="AY135" s="213" t="s">
        <v>133</v>
      </c>
    </row>
    <row r="136" s="12" customFormat="1">
      <c r="B136" s="206"/>
      <c r="D136" s="200" t="s">
        <v>227</v>
      </c>
      <c r="E136" s="207" t="s">
        <v>5</v>
      </c>
      <c r="F136" s="208" t="s">
        <v>891</v>
      </c>
      <c r="H136" s="207" t="s">
        <v>5</v>
      </c>
      <c r="L136" s="206"/>
      <c r="M136" s="209"/>
      <c r="N136" s="210"/>
      <c r="O136" s="210"/>
      <c r="P136" s="210"/>
      <c r="Q136" s="210"/>
      <c r="R136" s="210"/>
      <c r="S136" s="210"/>
      <c r="T136" s="211"/>
      <c r="AT136" s="207" t="s">
        <v>227</v>
      </c>
      <c r="AU136" s="207" t="s">
        <v>81</v>
      </c>
      <c r="AV136" s="12" t="s">
        <v>79</v>
      </c>
      <c r="AW136" s="12" t="s">
        <v>36</v>
      </c>
      <c r="AX136" s="12" t="s">
        <v>73</v>
      </c>
      <c r="AY136" s="207" t="s">
        <v>133</v>
      </c>
    </row>
    <row r="137" s="13" customFormat="1">
      <c r="B137" s="212"/>
      <c r="D137" s="200" t="s">
        <v>227</v>
      </c>
      <c r="E137" s="213" t="s">
        <v>5</v>
      </c>
      <c r="F137" s="214" t="s">
        <v>892</v>
      </c>
      <c r="H137" s="215">
        <v>410</v>
      </c>
      <c r="L137" s="212"/>
      <c r="M137" s="216"/>
      <c r="N137" s="217"/>
      <c r="O137" s="217"/>
      <c r="P137" s="217"/>
      <c r="Q137" s="217"/>
      <c r="R137" s="217"/>
      <c r="S137" s="217"/>
      <c r="T137" s="218"/>
      <c r="AT137" s="213" t="s">
        <v>227</v>
      </c>
      <c r="AU137" s="213" t="s">
        <v>81</v>
      </c>
      <c r="AV137" s="13" t="s">
        <v>81</v>
      </c>
      <c r="AW137" s="13" t="s">
        <v>36</v>
      </c>
      <c r="AX137" s="13" t="s">
        <v>73</v>
      </c>
      <c r="AY137" s="213" t="s">
        <v>133</v>
      </c>
    </row>
    <row r="138" s="12" customFormat="1">
      <c r="B138" s="206"/>
      <c r="D138" s="200" t="s">
        <v>227</v>
      </c>
      <c r="E138" s="207" t="s">
        <v>5</v>
      </c>
      <c r="F138" s="208" t="s">
        <v>893</v>
      </c>
      <c r="H138" s="207" t="s">
        <v>5</v>
      </c>
      <c r="L138" s="206"/>
      <c r="M138" s="209"/>
      <c r="N138" s="210"/>
      <c r="O138" s="210"/>
      <c r="P138" s="210"/>
      <c r="Q138" s="210"/>
      <c r="R138" s="210"/>
      <c r="S138" s="210"/>
      <c r="T138" s="211"/>
      <c r="AT138" s="207" t="s">
        <v>227</v>
      </c>
      <c r="AU138" s="207" t="s">
        <v>81</v>
      </c>
      <c r="AV138" s="12" t="s">
        <v>79</v>
      </c>
      <c r="AW138" s="12" t="s">
        <v>36</v>
      </c>
      <c r="AX138" s="12" t="s">
        <v>73</v>
      </c>
      <c r="AY138" s="207" t="s">
        <v>133</v>
      </c>
    </row>
    <row r="139" s="13" customFormat="1">
      <c r="B139" s="212"/>
      <c r="D139" s="200" t="s">
        <v>227</v>
      </c>
      <c r="E139" s="213" t="s">
        <v>5</v>
      </c>
      <c r="F139" s="214" t="s">
        <v>894</v>
      </c>
      <c r="H139" s="215">
        <v>73.599999999999994</v>
      </c>
      <c r="L139" s="212"/>
      <c r="M139" s="216"/>
      <c r="N139" s="217"/>
      <c r="O139" s="217"/>
      <c r="P139" s="217"/>
      <c r="Q139" s="217"/>
      <c r="R139" s="217"/>
      <c r="S139" s="217"/>
      <c r="T139" s="218"/>
      <c r="AT139" s="213" t="s">
        <v>227</v>
      </c>
      <c r="AU139" s="213" t="s">
        <v>81</v>
      </c>
      <c r="AV139" s="13" t="s">
        <v>81</v>
      </c>
      <c r="AW139" s="13" t="s">
        <v>36</v>
      </c>
      <c r="AX139" s="13" t="s">
        <v>73</v>
      </c>
      <c r="AY139" s="213" t="s">
        <v>133</v>
      </c>
    </row>
    <row r="140" s="12" customFormat="1">
      <c r="B140" s="206"/>
      <c r="D140" s="200" t="s">
        <v>227</v>
      </c>
      <c r="E140" s="207" t="s">
        <v>5</v>
      </c>
      <c r="F140" s="208" t="s">
        <v>72</v>
      </c>
      <c r="H140" s="207" t="s">
        <v>5</v>
      </c>
      <c r="L140" s="206"/>
      <c r="M140" s="209"/>
      <c r="N140" s="210"/>
      <c r="O140" s="210"/>
      <c r="P140" s="210"/>
      <c r="Q140" s="210"/>
      <c r="R140" s="210"/>
      <c r="S140" s="210"/>
      <c r="T140" s="211"/>
      <c r="AT140" s="207" t="s">
        <v>227</v>
      </c>
      <c r="AU140" s="207" t="s">
        <v>81</v>
      </c>
      <c r="AV140" s="12" t="s">
        <v>79</v>
      </c>
      <c r="AW140" s="12" t="s">
        <v>36</v>
      </c>
      <c r="AX140" s="12" t="s">
        <v>73</v>
      </c>
      <c r="AY140" s="207" t="s">
        <v>133</v>
      </c>
    </row>
    <row r="141" s="13" customFormat="1">
      <c r="B141" s="212"/>
      <c r="D141" s="200" t="s">
        <v>227</v>
      </c>
      <c r="E141" s="213" t="s">
        <v>5</v>
      </c>
      <c r="F141" s="214" t="s">
        <v>190</v>
      </c>
      <c r="H141" s="215">
        <v>12</v>
      </c>
      <c r="L141" s="212"/>
      <c r="M141" s="216"/>
      <c r="N141" s="217"/>
      <c r="O141" s="217"/>
      <c r="P141" s="217"/>
      <c r="Q141" s="217"/>
      <c r="R141" s="217"/>
      <c r="S141" s="217"/>
      <c r="T141" s="218"/>
      <c r="AT141" s="213" t="s">
        <v>227</v>
      </c>
      <c r="AU141" s="213" t="s">
        <v>81</v>
      </c>
      <c r="AV141" s="13" t="s">
        <v>81</v>
      </c>
      <c r="AW141" s="13" t="s">
        <v>36</v>
      </c>
      <c r="AX141" s="13" t="s">
        <v>73</v>
      </c>
      <c r="AY141" s="213" t="s">
        <v>133</v>
      </c>
    </row>
    <row r="142" s="12" customFormat="1">
      <c r="B142" s="206"/>
      <c r="D142" s="200" t="s">
        <v>227</v>
      </c>
      <c r="E142" s="207" t="s">
        <v>5</v>
      </c>
      <c r="F142" s="208" t="s">
        <v>895</v>
      </c>
      <c r="H142" s="207" t="s">
        <v>5</v>
      </c>
      <c r="L142" s="206"/>
      <c r="M142" s="209"/>
      <c r="N142" s="210"/>
      <c r="O142" s="210"/>
      <c r="P142" s="210"/>
      <c r="Q142" s="210"/>
      <c r="R142" s="210"/>
      <c r="S142" s="210"/>
      <c r="T142" s="211"/>
      <c r="AT142" s="207" t="s">
        <v>227</v>
      </c>
      <c r="AU142" s="207" t="s">
        <v>81</v>
      </c>
      <c r="AV142" s="12" t="s">
        <v>79</v>
      </c>
      <c r="AW142" s="12" t="s">
        <v>36</v>
      </c>
      <c r="AX142" s="12" t="s">
        <v>73</v>
      </c>
      <c r="AY142" s="207" t="s">
        <v>133</v>
      </c>
    </row>
    <row r="143" s="13" customFormat="1">
      <c r="B143" s="212"/>
      <c r="D143" s="200" t="s">
        <v>227</v>
      </c>
      <c r="E143" s="213" t="s">
        <v>5</v>
      </c>
      <c r="F143" s="214" t="s">
        <v>896</v>
      </c>
      <c r="H143" s="215">
        <v>3.75</v>
      </c>
      <c r="L143" s="212"/>
      <c r="M143" s="216"/>
      <c r="N143" s="217"/>
      <c r="O143" s="217"/>
      <c r="P143" s="217"/>
      <c r="Q143" s="217"/>
      <c r="R143" s="217"/>
      <c r="S143" s="217"/>
      <c r="T143" s="218"/>
      <c r="AT143" s="213" t="s">
        <v>227</v>
      </c>
      <c r="AU143" s="213" t="s">
        <v>81</v>
      </c>
      <c r="AV143" s="13" t="s">
        <v>81</v>
      </c>
      <c r="AW143" s="13" t="s">
        <v>36</v>
      </c>
      <c r="AX143" s="13" t="s">
        <v>73</v>
      </c>
      <c r="AY143" s="213" t="s">
        <v>133</v>
      </c>
    </row>
    <row r="144" s="14" customFormat="1">
      <c r="B144" s="219"/>
      <c r="D144" s="200" t="s">
        <v>227</v>
      </c>
      <c r="E144" s="220" t="s">
        <v>5</v>
      </c>
      <c r="F144" s="221" t="s">
        <v>230</v>
      </c>
      <c r="H144" s="222">
        <v>539.35000000000002</v>
      </c>
      <c r="L144" s="219"/>
      <c r="M144" s="223"/>
      <c r="N144" s="224"/>
      <c r="O144" s="224"/>
      <c r="P144" s="224"/>
      <c r="Q144" s="224"/>
      <c r="R144" s="224"/>
      <c r="S144" s="224"/>
      <c r="T144" s="225"/>
      <c r="AT144" s="220" t="s">
        <v>227</v>
      </c>
      <c r="AU144" s="220" t="s">
        <v>81</v>
      </c>
      <c r="AV144" s="14" t="s">
        <v>132</v>
      </c>
      <c r="AW144" s="14" t="s">
        <v>36</v>
      </c>
      <c r="AX144" s="14" t="s">
        <v>79</v>
      </c>
      <c r="AY144" s="220" t="s">
        <v>133</v>
      </c>
    </row>
    <row r="145" s="1" customFormat="1" ht="16.5" customHeight="1">
      <c r="B145" s="188"/>
      <c r="C145" s="189" t="s">
        <v>190</v>
      </c>
      <c r="D145" s="189" t="s">
        <v>135</v>
      </c>
      <c r="E145" s="190" t="s">
        <v>326</v>
      </c>
      <c r="F145" s="191" t="s">
        <v>327</v>
      </c>
      <c r="G145" s="192" t="s">
        <v>219</v>
      </c>
      <c r="H145" s="193">
        <v>3</v>
      </c>
      <c r="I145" s="194">
        <v>3000</v>
      </c>
      <c r="J145" s="194">
        <f>ROUND(I145*H145,2)</f>
        <v>9000</v>
      </c>
      <c r="K145" s="191" t="s">
        <v>5</v>
      </c>
      <c r="L145" s="42"/>
      <c r="M145" s="195" t="s">
        <v>5</v>
      </c>
      <c r="N145" s="196" t="s">
        <v>44</v>
      </c>
      <c r="O145" s="197">
        <v>0.017999999999999999</v>
      </c>
      <c r="P145" s="197">
        <f>O145*H145</f>
        <v>0.053999999999999992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AR145" s="26" t="s">
        <v>132</v>
      </c>
      <c r="AT145" s="26" t="s">
        <v>135</v>
      </c>
      <c r="AU145" s="26" t="s">
        <v>81</v>
      </c>
      <c r="AY145" s="26" t="s">
        <v>133</v>
      </c>
      <c r="BE145" s="199">
        <f>IF(N145="základní",J145,0)</f>
        <v>9000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26" t="s">
        <v>79</v>
      </c>
      <c r="BK145" s="199">
        <f>ROUND(I145*H145,2)</f>
        <v>9000</v>
      </c>
      <c r="BL145" s="26" t="s">
        <v>132</v>
      </c>
      <c r="BM145" s="26" t="s">
        <v>897</v>
      </c>
    </row>
    <row r="146" s="11" customFormat="1" ht="29.88" customHeight="1">
      <c r="B146" s="176"/>
      <c r="D146" s="177" t="s">
        <v>72</v>
      </c>
      <c r="E146" s="186" t="s">
        <v>132</v>
      </c>
      <c r="F146" s="186" t="s">
        <v>464</v>
      </c>
      <c r="J146" s="187">
        <f>BK146</f>
        <v>7359.8000000000002</v>
      </c>
      <c r="L146" s="176"/>
      <c r="M146" s="180"/>
      <c r="N146" s="181"/>
      <c r="O146" s="181"/>
      <c r="P146" s="182">
        <f>SUM(P147:P152)</f>
        <v>9.4289999999999985</v>
      </c>
      <c r="Q146" s="181"/>
      <c r="R146" s="182">
        <f>SUM(R147:R152)</f>
        <v>6.33507</v>
      </c>
      <c r="S146" s="181"/>
      <c r="T146" s="183">
        <f>SUM(T147:T152)</f>
        <v>0</v>
      </c>
      <c r="AR146" s="177" t="s">
        <v>79</v>
      </c>
      <c r="AT146" s="184" t="s">
        <v>72</v>
      </c>
      <c r="AU146" s="184" t="s">
        <v>79</v>
      </c>
      <c r="AY146" s="177" t="s">
        <v>133</v>
      </c>
      <c r="BK146" s="185">
        <f>SUM(BK147:BK152)</f>
        <v>7359.8000000000002</v>
      </c>
    </row>
    <row r="147" s="1" customFormat="1" ht="16.5" customHeight="1">
      <c r="B147" s="188"/>
      <c r="C147" s="189" t="s">
        <v>285</v>
      </c>
      <c r="D147" s="189" t="s">
        <v>135</v>
      </c>
      <c r="E147" s="190" t="s">
        <v>898</v>
      </c>
      <c r="F147" s="191" t="s">
        <v>899</v>
      </c>
      <c r="G147" s="192" t="s">
        <v>223</v>
      </c>
      <c r="H147" s="193">
        <v>7</v>
      </c>
      <c r="I147" s="194">
        <v>352</v>
      </c>
      <c r="J147" s="194">
        <f>ROUND(I147*H147,2)</f>
        <v>2464</v>
      </c>
      <c r="K147" s="191" t="s">
        <v>224</v>
      </c>
      <c r="L147" s="42"/>
      <c r="M147" s="195" t="s">
        <v>5</v>
      </c>
      <c r="N147" s="196" t="s">
        <v>44</v>
      </c>
      <c r="O147" s="197">
        <v>0.16600000000000001</v>
      </c>
      <c r="P147" s="197">
        <f>O147*H147</f>
        <v>1.1620000000000001</v>
      </c>
      <c r="Q147" s="197">
        <v>0.25505</v>
      </c>
      <c r="R147" s="197">
        <f>Q147*H147</f>
        <v>1.78535</v>
      </c>
      <c r="S147" s="197">
        <v>0</v>
      </c>
      <c r="T147" s="198">
        <f>S147*H147</f>
        <v>0</v>
      </c>
      <c r="AR147" s="26" t="s">
        <v>132</v>
      </c>
      <c r="AT147" s="26" t="s">
        <v>135</v>
      </c>
      <c r="AU147" s="26" t="s">
        <v>81</v>
      </c>
      <c r="AY147" s="26" t="s">
        <v>133</v>
      </c>
      <c r="BE147" s="199">
        <f>IF(N147="základní",J147,0)</f>
        <v>2464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26" t="s">
        <v>79</v>
      </c>
      <c r="BK147" s="199">
        <f>ROUND(I147*H147,2)</f>
        <v>2464</v>
      </c>
      <c r="BL147" s="26" t="s">
        <v>132</v>
      </c>
      <c r="BM147" s="26" t="s">
        <v>900</v>
      </c>
    </row>
    <row r="148" s="1" customFormat="1">
      <c r="B148" s="42"/>
      <c r="D148" s="200" t="s">
        <v>140</v>
      </c>
      <c r="F148" s="201" t="s">
        <v>901</v>
      </c>
      <c r="L148" s="42"/>
      <c r="M148" s="202"/>
      <c r="N148" s="43"/>
      <c r="O148" s="43"/>
      <c r="P148" s="43"/>
      <c r="Q148" s="43"/>
      <c r="R148" s="43"/>
      <c r="S148" s="43"/>
      <c r="T148" s="81"/>
      <c r="AT148" s="26" t="s">
        <v>140</v>
      </c>
      <c r="AU148" s="26" t="s">
        <v>81</v>
      </c>
    </row>
    <row r="149" s="1" customFormat="1" ht="16.5" customHeight="1">
      <c r="B149" s="188"/>
      <c r="C149" s="189" t="s">
        <v>287</v>
      </c>
      <c r="D149" s="189" t="s">
        <v>135</v>
      </c>
      <c r="E149" s="190" t="s">
        <v>902</v>
      </c>
      <c r="F149" s="191" t="s">
        <v>903</v>
      </c>
      <c r="G149" s="192" t="s">
        <v>223</v>
      </c>
      <c r="H149" s="193">
        <v>7</v>
      </c>
      <c r="I149" s="194">
        <v>99.400000000000006</v>
      </c>
      <c r="J149" s="194">
        <f>ROUND(I149*H149,2)</f>
        <v>695.79999999999995</v>
      </c>
      <c r="K149" s="191" t="s">
        <v>224</v>
      </c>
      <c r="L149" s="42"/>
      <c r="M149" s="195" t="s">
        <v>5</v>
      </c>
      <c r="N149" s="196" t="s">
        <v>44</v>
      </c>
      <c r="O149" s="197">
        <v>0.17799999999999999</v>
      </c>
      <c r="P149" s="197">
        <f>O149*H149</f>
        <v>1.246</v>
      </c>
      <c r="Q149" s="197">
        <v>0.21251999999999999</v>
      </c>
      <c r="R149" s="197">
        <f>Q149*H149</f>
        <v>1.4876399999999999</v>
      </c>
      <c r="S149" s="197">
        <v>0</v>
      </c>
      <c r="T149" s="198">
        <f>S149*H149</f>
        <v>0</v>
      </c>
      <c r="AR149" s="26" t="s">
        <v>132</v>
      </c>
      <c r="AT149" s="26" t="s">
        <v>135</v>
      </c>
      <c r="AU149" s="26" t="s">
        <v>81</v>
      </c>
      <c r="AY149" s="26" t="s">
        <v>133</v>
      </c>
      <c r="BE149" s="199">
        <f>IF(N149="základní",J149,0)</f>
        <v>695.79999999999995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26" t="s">
        <v>79</v>
      </c>
      <c r="BK149" s="199">
        <f>ROUND(I149*H149,2)</f>
        <v>695.79999999999995</v>
      </c>
      <c r="BL149" s="26" t="s">
        <v>132</v>
      </c>
      <c r="BM149" s="26" t="s">
        <v>904</v>
      </c>
    </row>
    <row r="150" s="1" customFormat="1">
      <c r="B150" s="42"/>
      <c r="D150" s="200" t="s">
        <v>140</v>
      </c>
      <c r="F150" s="201" t="s">
        <v>905</v>
      </c>
      <c r="L150" s="42"/>
      <c r="M150" s="202"/>
      <c r="N150" s="43"/>
      <c r="O150" s="43"/>
      <c r="P150" s="43"/>
      <c r="Q150" s="43"/>
      <c r="R150" s="43"/>
      <c r="S150" s="43"/>
      <c r="T150" s="81"/>
      <c r="AT150" s="26" t="s">
        <v>140</v>
      </c>
      <c r="AU150" s="26" t="s">
        <v>81</v>
      </c>
    </row>
    <row r="151" s="1" customFormat="1" ht="25.5" customHeight="1">
      <c r="B151" s="188"/>
      <c r="C151" s="189" t="s">
        <v>11</v>
      </c>
      <c r="D151" s="189" t="s">
        <v>135</v>
      </c>
      <c r="E151" s="190" t="s">
        <v>906</v>
      </c>
      <c r="F151" s="191" t="s">
        <v>907</v>
      </c>
      <c r="G151" s="192" t="s">
        <v>223</v>
      </c>
      <c r="H151" s="193">
        <v>7</v>
      </c>
      <c r="I151" s="194">
        <v>600</v>
      </c>
      <c r="J151" s="194">
        <f>ROUND(I151*H151,2)</f>
        <v>4200</v>
      </c>
      <c r="K151" s="191" t="s">
        <v>224</v>
      </c>
      <c r="L151" s="42"/>
      <c r="M151" s="195" t="s">
        <v>5</v>
      </c>
      <c r="N151" s="196" t="s">
        <v>44</v>
      </c>
      <c r="O151" s="197">
        <v>1.0029999999999999</v>
      </c>
      <c r="P151" s="197">
        <f>O151*H151</f>
        <v>7.020999999999999</v>
      </c>
      <c r="Q151" s="197">
        <v>0.43744</v>
      </c>
      <c r="R151" s="197">
        <f>Q151*H151</f>
        <v>3.0620799999999999</v>
      </c>
      <c r="S151" s="197">
        <v>0</v>
      </c>
      <c r="T151" s="198">
        <f>S151*H151</f>
        <v>0</v>
      </c>
      <c r="AR151" s="26" t="s">
        <v>132</v>
      </c>
      <c r="AT151" s="26" t="s">
        <v>135</v>
      </c>
      <c r="AU151" s="26" t="s">
        <v>81</v>
      </c>
      <c r="AY151" s="26" t="s">
        <v>133</v>
      </c>
      <c r="BE151" s="199">
        <f>IF(N151="základní",J151,0)</f>
        <v>4200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26" t="s">
        <v>79</v>
      </c>
      <c r="BK151" s="199">
        <f>ROUND(I151*H151,2)</f>
        <v>4200</v>
      </c>
      <c r="BL151" s="26" t="s">
        <v>132</v>
      </c>
      <c r="BM151" s="26" t="s">
        <v>908</v>
      </c>
    </row>
    <row r="152" s="1" customFormat="1">
      <c r="B152" s="42"/>
      <c r="D152" s="200" t="s">
        <v>140</v>
      </c>
      <c r="F152" s="201" t="s">
        <v>909</v>
      </c>
      <c r="L152" s="42"/>
      <c r="M152" s="202"/>
      <c r="N152" s="43"/>
      <c r="O152" s="43"/>
      <c r="P152" s="43"/>
      <c r="Q152" s="43"/>
      <c r="R152" s="43"/>
      <c r="S152" s="43"/>
      <c r="T152" s="81"/>
      <c r="AT152" s="26" t="s">
        <v>140</v>
      </c>
      <c r="AU152" s="26" t="s">
        <v>81</v>
      </c>
    </row>
    <row r="153" s="11" customFormat="1" ht="29.88" customHeight="1">
      <c r="B153" s="176"/>
      <c r="D153" s="177" t="s">
        <v>72</v>
      </c>
      <c r="E153" s="186" t="s">
        <v>155</v>
      </c>
      <c r="F153" s="186" t="s">
        <v>490</v>
      </c>
      <c r="J153" s="187">
        <f>BK153</f>
        <v>623687.94999999995</v>
      </c>
      <c r="L153" s="176"/>
      <c r="M153" s="180"/>
      <c r="N153" s="181"/>
      <c r="O153" s="181"/>
      <c r="P153" s="182">
        <f>SUM(P154:P261)</f>
        <v>144.40599999999998</v>
      </c>
      <c r="Q153" s="181"/>
      <c r="R153" s="182">
        <f>SUM(R154:R261)</f>
        <v>881.19672500000001</v>
      </c>
      <c r="S153" s="181"/>
      <c r="T153" s="183">
        <f>SUM(T154:T261)</f>
        <v>0</v>
      </c>
      <c r="AR153" s="177" t="s">
        <v>79</v>
      </c>
      <c r="AT153" s="184" t="s">
        <v>72</v>
      </c>
      <c r="AU153" s="184" t="s">
        <v>79</v>
      </c>
      <c r="AY153" s="177" t="s">
        <v>133</v>
      </c>
      <c r="BK153" s="185">
        <f>SUM(BK154:BK261)</f>
        <v>623687.94999999995</v>
      </c>
    </row>
    <row r="154" s="1" customFormat="1" ht="16.5" customHeight="1">
      <c r="B154" s="188"/>
      <c r="C154" s="189" t="s">
        <v>296</v>
      </c>
      <c r="D154" s="189" t="s">
        <v>135</v>
      </c>
      <c r="E154" s="190" t="s">
        <v>910</v>
      </c>
      <c r="F154" s="191" t="s">
        <v>911</v>
      </c>
      <c r="G154" s="192" t="s">
        <v>223</v>
      </c>
      <c r="H154" s="193">
        <v>52</v>
      </c>
      <c r="I154" s="194">
        <v>159</v>
      </c>
      <c r="J154" s="194">
        <f>ROUND(I154*H154,2)</f>
        <v>8268</v>
      </c>
      <c r="K154" s="191" t="s">
        <v>224</v>
      </c>
      <c r="L154" s="42"/>
      <c r="M154" s="195" t="s">
        <v>5</v>
      </c>
      <c r="N154" s="196" t="s">
        <v>44</v>
      </c>
      <c r="O154" s="197">
        <v>0.027</v>
      </c>
      <c r="P154" s="197">
        <f>O154*H154</f>
        <v>1.4039999999999999</v>
      </c>
      <c r="Q154" s="197">
        <v>0.29899999999999999</v>
      </c>
      <c r="R154" s="197">
        <f>Q154*H154</f>
        <v>15.548</v>
      </c>
      <c r="S154" s="197">
        <v>0</v>
      </c>
      <c r="T154" s="198">
        <f>S154*H154</f>
        <v>0</v>
      </c>
      <c r="AR154" s="26" t="s">
        <v>132</v>
      </c>
      <c r="AT154" s="26" t="s">
        <v>135</v>
      </c>
      <c r="AU154" s="26" t="s">
        <v>81</v>
      </c>
      <c r="AY154" s="26" t="s">
        <v>133</v>
      </c>
      <c r="BE154" s="199">
        <f>IF(N154="základní",J154,0)</f>
        <v>8268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26" t="s">
        <v>79</v>
      </c>
      <c r="BK154" s="199">
        <f>ROUND(I154*H154,2)</f>
        <v>8268</v>
      </c>
      <c r="BL154" s="26" t="s">
        <v>132</v>
      </c>
      <c r="BM154" s="26" t="s">
        <v>912</v>
      </c>
    </row>
    <row r="155" s="1" customFormat="1">
      <c r="B155" s="42"/>
      <c r="D155" s="200" t="s">
        <v>140</v>
      </c>
      <c r="F155" s="201" t="s">
        <v>913</v>
      </c>
      <c r="L155" s="42"/>
      <c r="M155" s="202"/>
      <c r="N155" s="43"/>
      <c r="O155" s="43"/>
      <c r="P155" s="43"/>
      <c r="Q155" s="43"/>
      <c r="R155" s="43"/>
      <c r="S155" s="43"/>
      <c r="T155" s="81"/>
      <c r="AT155" s="26" t="s">
        <v>140</v>
      </c>
      <c r="AU155" s="26" t="s">
        <v>81</v>
      </c>
    </row>
    <row r="156" s="12" customFormat="1">
      <c r="B156" s="206"/>
      <c r="D156" s="200" t="s">
        <v>227</v>
      </c>
      <c r="E156" s="207" t="s">
        <v>5</v>
      </c>
      <c r="F156" s="208" t="s">
        <v>890</v>
      </c>
      <c r="H156" s="207" t="s">
        <v>5</v>
      </c>
      <c r="L156" s="206"/>
      <c r="M156" s="209"/>
      <c r="N156" s="210"/>
      <c r="O156" s="210"/>
      <c r="P156" s="210"/>
      <c r="Q156" s="210"/>
      <c r="R156" s="210"/>
      <c r="S156" s="210"/>
      <c r="T156" s="211"/>
      <c r="AT156" s="207" t="s">
        <v>227</v>
      </c>
      <c r="AU156" s="207" t="s">
        <v>81</v>
      </c>
      <c r="AV156" s="12" t="s">
        <v>79</v>
      </c>
      <c r="AW156" s="12" t="s">
        <v>36</v>
      </c>
      <c r="AX156" s="12" t="s">
        <v>73</v>
      </c>
      <c r="AY156" s="207" t="s">
        <v>133</v>
      </c>
    </row>
    <row r="157" s="13" customFormat="1">
      <c r="B157" s="212"/>
      <c r="D157" s="200" t="s">
        <v>227</v>
      </c>
      <c r="E157" s="213" t="s">
        <v>5</v>
      </c>
      <c r="F157" s="214" t="s">
        <v>456</v>
      </c>
      <c r="H157" s="215">
        <v>40</v>
      </c>
      <c r="L157" s="212"/>
      <c r="M157" s="216"/>
      <c r="N157" s="217"/>
      <c r="O157" s="217"/>
      <c r="P157" s="217"/>
      <c r="Q157" s="217"/>
      <c r="R157" s="217"/>
      <c r="S157" s="217"/>
      <c r="T157" s="218"/>
      <c r="AT157" s="213" t="s">
        <v>227</v>
      </c>
      <c r="AU157" s="213" t="s">
        <v>81</v>
      </c>
      <c r="AV157" s="13" t="s">
        <v>81</v>
      </c>
      <c r="AW157" s="13" t="s">
        <v>36</v>
      </c>
      <c r="AX157" s="13" t="s">
        <v>73</v>
      </c>
      <c r="AY157" s="213" t="s">
        <v>133</v>
      </c>
    </row>
    <row r="158" s="12" customFormat="1">
      <c r="B158" s="206"/>
      <c r="D158" s="200" t="s">
        <v>227</v>
      </c>
      <c r="E158" s="207" t="s">
        <v>5</v>
      </c>
      <c r="F158" s="208" t="s">
        <v>72</v>
      </c>
      <c r="H158" s="207" t="s">
        <v>5</v>
      </c>
      <c r="L158" s="206"/>
      <c r="M158" s="209"/>
      <c r="N158" s="210"/>
      <c r="O158" s="210"/>
      <c r="P158" s="210"/>
      <c r="Q158" s="210"/>
      <c r="R158" s="210"/>
      <c r="S158" s="210"/>
      <c r="T158" s="211"/>
      <c r="AT158" s="207" t="s">
        <v>227</v>
      </c>
      <c r="AU158" s="207" t="s">
        <v>81</v>
      </c>
      <c r="AV158" s="12" t="s">
        <v>79</v>
      </c>
      <c r="AW158" s="12" t="s">
        <v>36</v>
      </c>
      <c r="AX158" s="12" t="s">
        <v>73</v>
      </c>
      <c r="AY158" s="207" t="s">
        <v>133</v>
      </c>
    </row>
    <row r="159" s="13" customFormat="1">
      <c r="B159" s="212"/>
      <c r="D159" s="200" t="s">
        <v>227</v>
      </c>
      <c r="E159" s="213" t="s">
        <v>5</v>
      </c>
      <c r="F159" s="214" t="s">
        <v>190</v>
      </c>
      <c r="H159" s="215">
        <v>12</v>
      </c>
      <c r="L159" s="212"/>
      <c r="M159" s="216"/>
      <c r="N159" s="217"/>
      <c r="O159" s="217"/>
      <c r="P159" s="217"/>
      <c r="Q159" s="217"/>
      <c r="R159" s="217"/>
      <c r="S159" s="217"/>
      <c r="T159" s="218"/>
      <c r="AT159" s="213" t="s">
        <v>227</v>
      </c>
      <c r="AU159" s="213" t="s">
        <v>81</v>
      </c>
      <c r="AV159" s="13" t="s">
        <v>81</v>
      </c>
      <c r="AW159" s="13" t="s">
        <v>36</v>
      </c>
      <c r="AX159" s="13" t="s">
        <v>73</v>
      </c>
      <c r="AY159" s="213" t="s">
        <v>133</v>
      </c>
    </row>
    <row r="160" s="14" customFormat="1">
      <c r="B160" s="219"/>
      <c r="D160" s="200" t="s">
        <v>227</v>
      </c>
      <c r="E160" s="220" t="s">
        <v>5</v>
      </c>
      <c r="F160" s="221" t="s">
        <v>230</v>
      </c>
      <c r="H160" s="222">
        <v>52</v>
      </c>
      <c r="L160" s="219"/>
      <c r="M160" s="223"/>
      <c r="N160" s="224"/>
      <c r="O160" s="224"/>
      <c r="P160" s="224"/>
      <c r="Q160" s="224"/>
      <c r="R160" s="224"/>
      <c r="S160" s="224"/>
      <c r="T160" s="225"/>
      <c r="AT160" s="220" t="s">
        <v>227</v>
      </c>
      <c r="AU160" s="220" t="s">
        <v>81</v>
      </c>
      <c r="AV160" s="14" t="s">
        <v>132</v>
      </c>
      <c r="AW160" s="14" t="s">
        <v>36</v>
      </c>
      <c r="AX160" s="14" t="s">
        <v>79</v>
      </c>
      <c r="AY160" s="220" t="s">
        <v>133</v>
      </c>
    </row>
    <row r="161" s="1" customFormat="1" ht="16.5" customHeight="1">
      <c r="B161" s="188"/>
      <c r="C161" s="189" t="s">
        <v>298</v>
      </c>
      <c r="D161" s="189" t="s">
        <v>135</v>
      </c>
      <c r="E161" s="190" t="s">
        <v>914</v>
      </c>
      <c r="F161" s="191" t="s">
        <v>915</v>
      </c>
      <c r="G161" s="192" t="s">
        <v>223</v>
      </c>
      <c r="H161" s="193">
        <v>200</v>
      </c>
      <c r="I161" s="194">
        <v>180</v>
      </c>
      <c r="J161" s="194">
        <f>ROUND(I161*H161,2)</f>
        <v>36000</v>
      </c>
      <c r="K161" s="191" t="s">
        <v>224</v>
      </c>
      <c r="L161" s="42"/>
      <c r="M161" s="195" t="s">
        <v>5</v>
      </c>
      <c r="N161" s="196" t="s">
        <v>44</v>
      </c>
      <c r="O161" s="197">
        <v>0.055</v>
      </c>
      <c r="P161" s="197">
        <f>O161*H161</f>
        <v>11</v>
      </c>
      <c r="Q161" s="197">
        <v>0.36834</v>
      </c>
      <c r="R161" s="197">
        <f>Q161*H161</f>
        <v>73.668000000000006</v>
      </c>
      <c r="S161" s="197">
        <v>0</v>
      </c>
      <c r="T161" s="198">
        <f>S161*H161</f>
        <v>0</v>
      </c>
      <c r="AR161" s="26" t="s">
        <v>132</v>
      </c>
      <c r="AT161" s="26" t="s">
        <v>135</v>
      </c>
      <c r="AU161" s="26" t="s">
        <v>81</v>
      </c>
      <c r="AY161" s="26" t="s">
        <v>133</v>
      </c>
      <c r="BE161" s="199">
        <f>IF(N161="základní",J161,0)</f>
        <v>36000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26" t="s">
        <v>79</v>
      </c>
      <c r="BK161" s="199">
        <f>ROUND(I161*H161,2)</f>
        <v>36000</v>
      </c>
      <c r="BL161" s="26" t="s">
        <v>132</v>
      </c>
      <c r="BM161" s="26" t="s">
        <v>916</v>
      </c>
    </row>
    <row r="162" s="1" customFormat="1">
      <c r="B162" s="42"/>
      <c r="D162" s="200" t="s">
        <v>140</v>
      </c>
      <c r="F162" s="201" t="s">
        <v>917</v>
      </c>
      <c r="L162" s="42"/>
      <c r="M162" s="202"/>
      <c r="N162" s="43"/>
      <c r="O162" s="43"/>
      <c r="P162" s="43"/>
      <c r="Q162" s="43"/>
      <c r="R162" s="43"/>
      <c r="S162" s="43"/>
      <c r="T162" s="81"/>
      <c r="AT162" s="26" t="s">
        <v>140</v>
      </c>
      <c r="AU162" s="26" t="s">
        <v>81</v>
      </c>
    </row>
    <row r="163" s="12" customFormat="1">
      <c r="B163" s="206"/>
      <c r="D163" s="200" t="s">
        <v>227</v>
      </c>
      <c r="E163" s="207" t="s">
        <v>5</v>
      </c>
      <c r="F163" s="208" t="s">
        <v>918</v>
      </c>
      <c r="H163" s="207" t="s">
        <v>5</v>
      </c>
      <c r="L163" s="206"/>
      <c r="M163" s="209"/>
      <c r="N163" s="210"/>
      <c r="O163" s="210"/>
      <c r="P163" s="210"/>
      <c r="Q163" s="210"/>
      <c r="R163" s="210"/>
      <c r="S163" s="210"/>
      <c r="T163" s="211"/>
      <c r="AT163" s="207" t="s">
        <v>227</v>
      </c>
      <c r="AU163" s="207" t="s">
        <v>81</v>
      </c>
      <c r="AV163" s="12" t="s">
        <v>79</v>
      </c>
      <c r="AW163" s="12" t="s">
        <v>36</v>
      </c>
      <c r="AX163" s="12" t="s">
        <v>73</v>
      </c>
      <c r="AY163" s="207" t="s">
        <v>133</v>
      </c>
    </row>
    <row r="164" s="13" customFormat="1">
      <c r="B164" s="212"/>
      <c r="D164" s="200" t="s">
        <v>227</v>
      </c>
      <c r="E164" s="213" t="s">
        <v>5</v>
      </c>
      <c r="F164" s="214" t="s">
        <v>325</v>
      </c>
      <c r="H164" s="215">
        <v>200</v>
      </c>
      <c r="L164" s="212"/>
      <c r="M164" s="216"/>
      <c r="N164" s="217"/>
      <c r="O164" s="217"/>
      <c r="P164" s="217"/>
      <c r="Q164" s="217"/>
      <c r="R164" s="217"/>
      <c r="S164" s="217"/>
      <c r="T164" s="218"/>
      <c r="AT164" s="213" t="s">
        <v>227</v>
      </c>
      <c r="AU164" s="213" t="s">
        <v>81</v>
      </c>
      <c r="AV164" s="13" t="s">
        <v>81</v>
      </c>
      <c r="AW164" s="13" t="s">
        <v>36</v>
      </c>
      <c r="AX164" s="13" t="s">
        <v>73</v>
      </c>
      <c r="AY164" s="213" t="s">
        <v>133</v>
      </c>
    </row>
    <row r="165" s="14" customFormat="1">
      <c r="B165" s="219"/>
      <c r="D165" s="200" t="s">
        <v>227</v>
      </c>
      <c r="E165" s="220" t="s">
        <v>5</v>
      </c>
      <c r="F165" s="221" t="s">
        <v>230</v>
      </c>
      <c r="H165" s="222">
        <v>200</v>
      </c>
      <c r="L165" s="219"/>
      <c r="M165" s="223"/>
      <c r="N165" s="224"/>
      <c r="O165" s="224"/>
      <c r="P165" s="224"/>
      <c r="Q165" s="224"/>
      <c r="R165" s="224"/>
      <c r="S165" s="224"/>
      <c r="T165" s="225"/>
      <c r="AT165" s="220" t="s">
        <v>227</v>
      </c>
      <c r="AU165" s="220" t="s">
        <v>81</v>
      </c>
      <c r="AV165" s="14" t="s">
        <v>132</v>
      </c>
      <c r="AW165" s="14" t="s">
        <v>36</v>
      </c>
      <c r="AX165" s="14" t="s">
        <v>79</v>
      </c>
      <c r="AY165" s="220" t="s">
        <v>133</v>
      </c>
    </row>
    <row r="166" s="1" customFormat="1" ht="16.5" customHeight="1">
      <c r="B166" s="188"/>
      <c r="C166" s="189" t="s">
        <v>305</v>
      </c>
      <c r="D166" s="189" t="s">
        <v>135</v>
      </c>
      <c r="E166" s="190" t="s">
        <v>919</v>
      </c>
      <c r="F166" s="191" t="s">
        <v>920</v>
      </c>
      <c r="G166" s="192" t="s">
        <v>223</v>
      </c>
      <c r="H166" s="193">
        <v>52</v>
      </c>
      <c r="I166" s="194">
        <v>32.799999999999997</v>
      </c>
      <c r="J166" s="194">
        <f>ROUND(I166*H166,2)</f>
        <v>1705.5999999999999</v>
      </c>
      <c r="K166" s="191" t="s">
        <v>224</v>
      </c>
      <c r="L166" s="42"/>
      <c r="M166" s="195" t="s">
        <v>5</v>
      </c>
      <c r="N166" s="196" t="s">
        <v>44</v>
      </c>
      <c r="O166" s="197">
        <v>0.02</v>
      </c>
      <c r="P166" s="197">
        <f>O166*H166</f>
        <v>1.04</v>
      </c>
      <c r="Q166" s="197">
        <v>0.061850000000000002</v>
      </c>
      <c r="R166" s="197">
        <f>Q166*H166</f>
        <v>3.2162000000000002</v>
      </c>
      <c r="S166" s="197">
        <v>0</v>
      </c>
      <c r="T166" s="198">
        <f>S166*H166</f>
        <v>0</v>
      </c>
      <c r="AR166" s="26" t="s">
        <v>132</v>
      </c>
      <c r="AT166" s="26" t="s">
        <v>135</v>
      </c>
      <c r="AU166" s="26" t="s">
        <v>81</v>
      </c>
      <c r="AY166" s="26" t="s">
        <v>133</v>
      </c>
      <c r="BE166" s="199">
        <f>IF(N166="základní",J166,0)</f>
        <v>1705.5999999999999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26" t="s">
        <v>79</v>
      </c>
      <c r="BK166" s="199">
        <f>ROUND(I166*H166,2)</f>
        <v>1705.5999999999999</v>
      </c>
      <c r="BL166" s="26" t="s">
        <v>132</v>
      </c>
      <c r="BM166" s="26" t="s">
        <v>921</v>
      </c>
    </row>
    <row r="167" s="1" customFormat="1">
      <c r="B167" s="42"/>
      <c r="D167" s="200" t="s">
        <v>140</v>
      </c>
      <c r="F167" s="201" t="s">
        <v>922</v>
      </c>
      <c r="L167" s="42"/>
      <c r="M167" s="202"/>
      <c r="N167" s="43"/>
      <c r="O167" s="43"/>
      <c r="P167" s="43"/>
      <c r="Q167" s="43"/>
      <c r="R167" s="43"/>
      <c r="S167" s="43"/>
      <c r="T167" s="81"/>
      <c r="AT167" s="26" t="s">
        <v>140</v>
      </c>
      <c r="AU167" s="26" t="s">
        <v>81</v>
      </c>
    </row>
    <row r="168" s="12" customFormat="1">
      <c r="B168" s="206"/>
      <c r="D168" s="200" t="s">
        <v>227</v>
      </c>
      <c r="E168" s="207" t="s">
        <v>5</v>
      </c>
      <c r="F168" s="208" t="s">
        <v>890</v>
      </c>
      <c r="H168" s="207" t="s">
        <v>5</v>
      </c>
      <c r="L168" s="206"/>
      <c r="M168" s="209"/>
      <c r="N168" s="210"/>
      <c r="O168" s="210"/>
      <c r="P168" s="210"/>
      <c r="Q168" s="210"/>
      <c r="R168" s="210"/>
      <c r="S168" s="210"/>
      <c r="T168" s="211"/>
      <c r="AT168" s="207" t="s">
        <v>227</v>
      </c>
      <c r="AU168" s="207" t="s">
        <v>81</v>
      </c>
      <c r="AV168" s="12" t="s">
        <v>79</v>
      </c>
      <c r="AW168" s="12" t="s">
        <v>36</v>
      </c>
      <c r="AX168" s="12" t="s">
        <v>73</v>
      </c>
      <c r="AY168" s="207" t="s">
        <v>133</v>
      </c>
    </row>
    <row r="169" s="13" customFormat="1">
      <c r="B169" s="212"/>
      <c r="D169" s="200" t="s">
        <v>227</v>
      </c>
      <c r="E169" s="213" t="s">
        <v>5</v>
      </c>
      <c r="F169" s="214" t="s">
        <v>456</v>
      </c>
      <c r="H169" s="215">
        <v>40</v>
      </c>
      <c r="L169" s="212"/>
      <c r="M169" s="216"/>
      <c r="N169" s="217"/>
      <c r="O169" s="217"/>
      <c r="P169" s="217"/>
      <c r="Q169" s="217"/>
      <c r="R169" s="217"/>
      <c r="S169" s="217"/>
      <c r="T169" s="218"/>
      <c r="AT169" s="213" t="s">
        <v>227</v>
      </c>
      <c r="AU169" s="213" t="s">
        <v>81</v>
      </c>
      <c r="AV169" s="13" t="s">
        <v>81</v>
      </c>
      <c r="AW169" s="13" t="s">
        <v>36</v>
      </c>
      <c r="AX169" s="13" t="s">
        <v>73</v>
      </c>
      <c r="AY169" s="213" t="s">
        <v>133</v>
      </c>
    </row>
    <row r="170" s="12" customFormat="1">
      <c r="B170" s="206"/>
      <c r="D170" s="200" t="s">
        <v>227</v>
      </c>
      <c r="E170" s="207" t="s">
        <v>5</v>
      </c>
      <c r="F170" s="208" t="s">
        <v>72</v>
      </c>
      <c r="H170" s="207" t="s">
        <v>5</v>
      </c>
      <c r="L170" s="206"/>
      <c r="M170" s="209"/>
      <c r="N170" s="210"/>
      <c r="O170" s="210"/>
      <c r="P170" s="210"/>
      <c r="Q170" s="210"/>
      <c r="R170" s="210"/>
      <c r="S170" s="210"/>
      <c r="T170" s="211"/>
      <c r="AT170" s="207" t="s">
        <v>227</v>
      </c>
      <c r="AU170" s="207" t="s">
        <v>81</v>
      </c>
      <c r="AV170" s="12" t="s">
        <v>79</v>
      </c>
      <c r="AW170" s="12" t="s">
        <v>36</v>
      </c>
      <c r="AX170" s="12" t="s">
        <v>73</v>
      </c>
      <c r="AY170" s="207" t="s">
        <v>133</v>
      </c>
    </row>
    <row r="171" s="13" customFormat="1">
      <c r="B171" s="212"/>
      <c r="D171" s="200" t="s">
        <v>227</v>
      </c>
      <c r="E171" s="213" t="s">
        <v>5</v>
      </c>
      <c r="F171" s="214" t="s">
        <v>190</v>
      </c>
      <c r="H171" s="215">
        <v>12</v>
      </c>
      <c r="L171" s="212"/>
      <c r="M171" s="216"/>
      <c r="N171" s="217"/>
      <c r="O171" s="217"/>
      <c r="P171" s="217"/>
      <c r="Q171" s="217"/>
      <c r="R171" s="217"/>
      <c r="S171" s="217"/>
      <c r="T171" s="218"/>
      <c r="AT171" s="213" t="s">
        <v>227</v>
      </c>
      <c r="AU171" s="213" t="s">
        <v>81</v>
      </c>
      <c r="AV171" s="13" t="s">
        <v>81</v>
      </c>
      <c r="AW171" s="13" t="s">
        <v>36</v>
      </c>
      <c r="AX171" s="13" t="s">
        <v>73</v>
      </c>
      <c r="AY171" s="213" t="s">
        <v>133</v>
      </c>
    </row>
    <row r="172" s="14" customFormat="1">
      <c r="B172" s="219"/>
      <c r="D172" s="200" t="s">
        <v>227</v>
      </c>
      <c r="E172" s="220" t="s">
        <v>5</v>
      </c>
      <c r="F172" s="221" t="s">
        <v>230</v>
      </c>
      <c r="H172" s="222">
        <v>52</v>
      </c>
      <c r="L172" s="219"/>
      <c r="M172" s="223"/>
      <c r="N172" s="224"/>
      <c r="O172" s="224"/>
      <c r="P172" s="224"/>
      <c r="Q172" s="224"/>
      <c r="R172" s="224"/>
      <c r="S172" s="224"/>
      <c r="T172" s="225"/>
      <c r="AT172" s="220" t="s">
        <v>227</v>
      </c>
      <c r="AU172" s="220" t="s">
        <v>81</v>
      </c>
      <c r="AV172" s="14" t="s">
        <v>132</v>
      </c>
      <c r="AW172" s="14" t="s">
        <v>36</v>
      </c>
      <c r="AX172" s="14" t="s">
        <v>79</v>
      </c>
      <c r="AY172" s="220" t="s">
        <v>133</v>
      </c>
    </row>
    <row r="173" s="1" customFormat="1" ht="16.5" customHeight="1">
      <c r="B173" s="188"/>
      <c r="C173" s="189" t="s">
        <v>310</v>
      </c>
      <c r="D173" s="189" t="s">
        <v>135</v>
      </c>
      <c r="E173" s="190" t="s">
        <v>923</v>
      </c>
      <c r="F173" s="191" t="s">
        <v>924</v>
      </c>
      <c r="G173" s="192" t="s">
        <v>223</v>
      </c>
      <c r="H173" s="193">
        <v>7.5</v>
      </c>
      <c r="I173" s="194">
        <v>38.700000000000003</v>
      </c>
      <c r="J173" s="194">
        <f>ROUND(I173*H173,2)</f>
        <v>290.25</v>
      </c>
      <c r="K173" s="191" t="s">
        <v>224</v>
      </c>
      <c r="L173" s="42"/>
      <c r="M173" s="195" t="s">
        <v>5</v>
      </c>
      <c r="N173" s="196" t="s">
        <v>44</v>
      </c>
      <c r="O173" s="197">
        <v>0.02</v>
      </c>
      <c r="P173" s="197">
        <f>O173*H173</f>
        <v>0.14999999999999999</v>
      </c>
      <c r="Q173" s="197">
        <v>0.080030000000000004</v>
      </c>
      <c r="R173" s="197">
        <f>Q173*H173</f>
        <v>0.60022500000000001</v>
      </c>
      <c r="S173" s="197">
        <v>0</v>
      </c>
      <c r="T173" s="198">
        <f>S173*H173</f>
        <v>0</v>
      </c>
      <c r="AR173" s="26" t="s">
        <v>132</v>
      </c>
      <c r="AT173" s="26" t="s">
        <v>135</v>
      </c>
      <c r="AU173" s="26" t="s">
        <v>81</v>
      </c>
      <c r="AY173" s="26" t="s">
        <v>133</v>
      </c>
      <c r="BE173" s="199">
        <f>IF(N173="základní",J173,0)</f>
        <v>290.25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26" t="s">
        <v>79</v>
      </c>
      <c r="BK173" s="199">
        <f>ROUND(I173*H173,2)</f>
        <v>290.25</v>
      </c>
      <c r="BL173" s="26" t="s">
        <v>132</v>
      </c>
      <c r="BM173" s="26" t="s">
        <v>925</v>
      </c>
    </row>
    <row r="174" s="1" customFormat="1">
      <c r="B174" s="42"/>
      <c r="D174" s="200" t="s">
        <v>140</v>
      </c>
      <c r="F174" s="201" t="s">
        <v>926</v>
      </c>
      <c r="L174" s="42"/>
      <c r="M174" s="202"/>
      <c r="N174" s="43"/>
      <c r="O174" s="43"/>
      <c r="P174" s="43"/>
      <c r="Q174" s="43"/>
      <c r="R174" s="43"/>
      <c r="S174" s="43"/>
      <c r="T174" s="81"/>
      <c r="AT174" s="26" t="s">
        <v>140</v>
      </c>
      <c r="AU174" s="26" t="s">
        <v>81</v>
      </c>
    </row>
    <row r="175" s="12" customFormat="1">
      <c r="B175" s="206"/>
      <c r="D175" s="200" t="s">
        <v>227</v>
      </c>
      <c r="E175" s="207" t="s">
        <v>5</v>
      </c>
      <c r="F175" s="208" t="s">
        <v>895</v>
      </c>
      <c r="H175" s="207" t="s">
        <v>5</v>
      </c>
      <c r="L175" s="206"/>
      <c r="M175" s="209"/>
      <c r="N175" s="210"/>
      <c r="O175" s="210"/>
      <c r="P175" s="210"/>
      <c r="Q175" s="210"/>
      <c r="R175" s="210"/>
      <c r="S175" s="210"/>
      <c r="T175" s="211"/>
      <c r="AT175" s="207" t="s">
        <v>227</v>
      </c>
      <c r="AU175" s="207" t="s">
        <v>81</v>
      </c>
      <c r="AV175" s="12" t="s">
        <v>79</v>
      </c>
      <c r="AW175" s="12" t="s">
        <v>36</v>
      </c>
      <c r="AX175" s="12" t="s">
        <v>73</v>
      </c>
      <c r="AY175" s="207" t="s">
        <v>133</v>
      </c>
    </row>
    <row r="176" s="13" customFormat="1">
      <c r="B176" s="212"/>
      <c r="D176" s="200" t="s">
        <v>227</v>
      </c>
      <c r="E176" s="213" t="s">
        <v>5</v>
      </c>
      <c r="F176" s="214" t="s">
        <v>896</v>
      </c>
      <c r="H176" s="215">
        <v>3.75</v>
      </c>
      <c r="L176" s="212"/>
      <c r="M176" s="216"/>
      <c r="N176" s="217"/>
      <c r="O176" s="217"/>
      <c r="P176" s="217"/>
      <c r="Q176" s="217"/>
      <c r="R176" s="217"/>
      <c r="S176" s="217"/>
      <c r="T176" s="218"/>
      <c r="AT176" s="213" t="s">
        <v>227</v>
      </c>
      <c r="AU176" s="213" t="s">
        <v>81</v>
      </c>
      <c r="AV176" s="13" t="s">
        <v>81</v>
      </c>
      <c r="AW176" s="13" t="s">
        <v>36</v>
      </c>
      <c r="AX176" s="13" t="s">
        <v>73</v>
      </c>
      <c r="AY176" s="213" t="s">
        <v>133</v>
      </c>
    </row>
    <row r="177" s="12" customFormat="1">
      <c r="B177" s="206"/>
      <c r="D177" s="200" t="s">
        <v>227</v>
      </c>
      <c r="E177" s="207" t="s">
        <v>5</v>
      </c>
      <c r="F177" s="208" t="s">
        <v>927</v>
      </c>
      <c r="H177" s="207" t="s">
        <v>5</v>
      </c>
      <c r="L177" s="206"/>
      <c r="M177" s="209"/>
      <c r="N177" s="210"/>
      <c r="O177" s="210"/>
      <c r="P177" s="210"/>
      <c r="Q177" s="210"/>
      <c r="R177" s="210"/>
      <c r="S177" s="210"/>
      <c r="T177" s="211"/>
      <c r="AT177" s="207" t="s">
        <v>227</v>
      </c>
      <c r="AU177" s="207" t="s">
        <v>81</v>
      </c>
      <c r="AV177" s="12" t="s">
        <v>79</v>
      </c>
      <c r="AW177" s="12" t="s">
        <v>36</v>
      </c>
      <c r="AX177" s="12" t="s">
        <v>73</v>
      </c>
      <c r="AY177" s="207" t="s">
        <v>133</v>
      </c>
    </row>
    <row r="178" s="13" customFormat="1">
      <c r="B178" s="212"/>
      <c r="D178" s="200" t="s">
        <v>227</v>
      </c>
      <c r="E178" s="213" t="s">
        <v>5</v>
      </c>
      <c r="F178" s="214" t="s">
        <v>896</v>
      </c>
      <c r="H178" s="215">
        <v>3.75</v>
      </c>
      <c r="L178" s="212"/>
      <c r="M178" s="216"/>
      <c r="N178" s="217"/>
      <c r="O178" s="217"/>
      <c r="P178" s="217"/>
      <c r="Q178" s="217"/>
      <c r="R178" s="217"/>
      <c r="S178" s="217"/>
      <c r="T178" s="218"/>
      <c r="AT178" s="213" t="s">
        <v>227</v>
      </c>
      <c r="AU178" s="213" t="s">
        <v>81</v>
      </c>
      <c r="AV178" s="13" t="s">
        <v>81</v>
      </c>
      <c r="AW178" s="13" t="s">
        <v>36</v>
      </c>
      <c r="AX178" s="13" t="s">
        <v>73</v>
      </c>
      <c r="AY178" s="213" t="s">
        <v>133</v>
      </c>
    </row>
    <row r="179" s="14" customFormat="1">
      <c r="B179" s="219"/>
      <c r="D179" s="200" t="s">
        <v>227</v>
      </c>
      <c r="E179" s="220" t="s">
        <v>5</v>
      </c>
      <c r="F179" s="221" t="s">
        <v>230</v>
      </c>
      <c r="H179" s="222">
        <v>7.5</v>
      </c>
      <c r="L179" s="219"/>
      <c r="M179" s="223"/>
      <c r="N179" s="224"/>
      <c r="O179" s="224"/>
      <c r="P179" s="224"/>
      <c r="Q179" s="224"/>
      <c r="R179" s="224"/>
      <c r="S179" s="224"/>
      <c r="T179" s="225"/>
      <c r="AT179" s="220" t="s">
        <v>227</v>
      </c>
      <c r="AU179" s="220" t="s">
        <v>81</v>
      </c>
      <c r="AV179" s="14" t="s">
        <v>132</v>
      </c>
      <c r="AW179" s="14" t="s">
        <v>36</v>
      </c>
      <c r="AX179" s="14" t="s">
        <v>79</v>
      </c>
      <c r="AY179" s="220" t="s">
        <v>133</v>
      </c>
    </row>
    <row r="180" s="1" customFormat="1" ht="16.5" customHeight="1">
      <c r="B180" s="188"/>
      <c r="C180" s="189" t="s">
        <v>317</v>
      </c>
      <c r="D180" s="189" t="s">
        <v>135</v>
      </c>
      <c r="E180" s="190" t="s">
        <v>492</v>
      </c>
      <c r="F180" s="191" t="s">
        <v>493</v>
      </c>
      <c r="G180" s="192" t="s">
        <v>223</v>
      </c>
      <c r="H180" s="193">
        <v>425</v>
      </c>
      <c r="I180" s="194">
        <v>107</v>
      </c>
      <c r="J180" s="194">
        <f>ROUND(I180*H180,2)</f>
        <v>45475</v>
      </c>
      <c r="K180" s="191" t="s">
        <v>224</v>
      </c>
      <c r="L180" s="42"/>
      <c r="M180" s="195" t="s">
        <v>5</v>
      </c>
      <c r="N180" s="196" t="s">
        <v>44</v>
      </c>
      <c r="O180" s="197">
        <v>0.025999999999999999</v>
      </c>
      <c r="P180" s="197">
        <f>O180*H180</f>
        <v>11.049999999999999</v>
      </c>
      <c r="Q180" s="197">
        <v>0.27994000000000002</v>
      </c>
      <c r="R180" s="197">
        <f>Q180*H180</f>
        <v>118.97450000000001</v>
      </c>
      <c r="S180" s="197">
        <v>0</v>
      </c>
      <c r="T180" s="198">
        <f>S180*H180</f>
        <v>0</v>
      </c>
      <c r="AR180" s="26" t="s">
        <v>132</v>
      </c>
      <c r="AT180" s="26" t="s">
        <v>135</v>
      </c>
      <c r="AU180" s="26" t="s">
        <v>81</v>
      </c>
      <c r="AY180" s="26" t="s">
        <v>133</v>
      </c>
      <c r="BE180" s="199">
        <f>IF(N180="základní",J180,0)</f>
        <v>45475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26" t="s">
        <v>79</v>
      </c>
      <c r="BK180" s="199">
        <f>ROUND(I180*H180,2)</f>
        <v>45475</v>
      </c>
      <c r="BL180" s="26" t="s">
        <v>132</v>
      </c>
      <c r="BM180" s="26" t="s">
        <v>928</v>
      </c>
    </row>
    <row r="181" s="1" customFormat="1">
      <c r="B181" s="42"/>
      <c r="D181" s="200" t="s">
        <v>140</v>
      </c>
      <c r="F181" s="201" t="s">
        <v>495</v>
      </c>
      <c r="L181" s="42"/>
      <c r="M181" s="202"/>
      <c r="N181" s="43"/>
      <c r="O181" s="43"/>
      <c r="P181" s="43"/>
      <c r="Q181" s="43"/>
      <c r="R181" s="43"/>
      <c r="S181" s="43"/>
      <c r="T181" s="81"/>
      <c r="AT181" s="26" t="s">
        <v>140</v>
      </c>
      <c r="AU181" s="26" t="s">
        <v>81</v>
      </c>
    </row>
    <row r="182" s="12" customFormat="1">
      <c r="B182" s="206"/>
      <c r="D182" s="200" t="s">
        <v>227</v>
      </c>
      <c r="E182" s="207" t="s">
        <v>5</v>
      </c>
      <c r="F182" s="208" t="s">
        <v>891</v>
      </c>
      <c r="H182" s="207" t="s">
        <v>5</v>
      </c>
      <c r="L182" s="206"/>
      <c r="M182" s="209"/>
      <c r="N182" s="210"/>
      <c r="O182" s="210"/>
      <c r="P182" s="210"/>
      <c r="Q182" s="210"/>
      <c r="R182" s="210"/>
      <c r="S182" s="210"/>
      <c r="T182" s="211"/>
      <c r="AT182" s="207" t="s">
        <v>227</v>
      </c>
      <c r="AU182" s="207" t="s">
        <v>81</v>
      </c>
      <c r="AV182" s="12" t="s">
        <v>79</v>
      </c>
      <c r="AW182" s="12" t="s">
        <v>36</v>
      </c>
      <c r="AX182" s="12" t="s">
        <v>73</v>
      </c>
      <c r="AY182" s="207" t="s">
        <v>133</v>
      </c>
    </row>
    <row r="183" s="13" customFormat="1">
      <c r="B183" s="212"/>
      <c r="D183" s="200" t="s">
        <v>227</v>
      </c>
      <c r="E183" s="213" t="s">
        <v>5</v>
      </c>
      <c r="F183" s="214" t="s">
        <v>892</v>
      </c>
      <c r="H183" s="215">
        <v>410</v>
      </c>
      <c r="L183" s="212"/>
      <c r="M183" s="216"/>
      <c r="N183" s="217"/>
      <c r="O183" s="217"/>
      <c r="P183" s="217"/>
      <c r="Q183" s="217"/>
      <c r="R183" s="217"/>
      <c r="S183" s="217"/>
      <c r="T183" s="218"/>
      <c r="AT183" s="213" t="s">
        <v>227</v>
      </c>
      <c r="AU183" s="213" t="s">
        <v>81</v>
      </c>
      <c r="AV183" s="13" t="s">
        <v>81</v>
      </c>
      <c r="AW183" s="13" t="s">
        <v>36</v>
      </c>
      <c r="AX183" s="13" t="s">
        <v>73</v>
      </c>
      <c r="AY183" s="213" t="s">
        <v>133</v>
      </c>
    </row>
    <row r="184" s="12" customFormat="1">
      <c r="B184" s="206"/>
      <c r="D184" s="200" t="s">
        <v>227</v>
      </c>
      <c r="E184" s="207" t="s">
        <v>5</v>
      </c>
      <c r="F184" s="208" t="s">
        <v>895</v>
      </c>
      <c r="H184" s="207" t="s">
        <v>5</v>
      </c>
      <c r="L184" s="206"/>
      <c r="M184" s="209"/>
      <c r="N184" s="210"/>
      <c r="O184" s="210"/>
      <c r="P184" s="210"/>
      <c r="Q184" s="210"/>
      <c r="R184" s="210"/>
      <c r="S184" s="210"/>
      <c r="T184" s="211"/>
      <c r="AT184" s="207" t="s">
        <v>227</v>
      </c>
      <c r="AU184" s="207" t="s">
        <v>81</v>
      </c>
      <c r="AV184" s="12" t="s">
        <v>79</v>
      </c>
      <c r="AW184" s="12" t="s">
        <v>36</v>
      </c>
      <c r="AX184" s="12" t="s">
        <v>73</v>
      </c>
      <c r="AY184" s="207" t="s">
        <v>133</v>
      </c>
    </row>
    <row r="185" s="13" customFormat="1">
      <c r="B185" s="212"/>
      <c r="D185" s="200" t="s">
        <v>227</v>
      </c>
      <c r="E185" s="213" t="s">
        <v>5</v>
      </c>
      <c r="F185" s="214" t="s">
        <v>896</v>
      </c>
      <c r="H185" s="215">
        <v>3.75</v>
      </c>
      <c r="L185" s="212"/>
      <c r="M185" s="216"/>
      <c r="N185" s="217"/>
      <c r="O185" s="217"/>
      <c r="P185" s="217"/>
      <c r="Q185" s="217"/>
      <c r="R185" s="217"/>
      <c r="S185" s="217"/>
      <c r="T185" s="218"/>
      <c r="AT185" s="213" t="s">
        <v>227</v>
      </c>
      <c r="AU185" s="213" t="s">
        <v>81</v>
      </c>
      <c r="AV185" s="13" t="s">
        <v>81</v>
      </c>
      <c r="AW185" s="13" t="s">
        <v>36</v>
      </c>
      <c r="AX185" s="13" t="s">
        <v>73</v>
      </c>
      <c r="AY185" s="213" t="s">
        <v>133</v>
      </c>
    </row>
    <row r="186" s="13" customFormat="1">
      <c r="B186" s="212"/>
      <c r="D186" s="200" t="s">
        <v>227</v>
      </c>
      <c r="E186" s="213" t="s">
        <v>5</v>
      </c>
      <c r="F186" s="214" t="s">
        <v>896</v>
      </c>
      <c r="H186" s="215">
        <v>3.75</v>
      </c>
      <c r="L186" s="212"/>
      <c r="M186" s="216"/>
      <c r="N186" s="217"/>
      <c r="O186" s="217"/>
      <c r="P186" s="217"/>
      <c r="Q186" s="217"/>
      <c r="R186" s="217"/>
      <c r="S186" s="217"/>
      <c r="T186" s="218"/>
      <c r="AT186" s="213" t="s">
        <v>227</v>
      </c>
      <c r="AU186" s="213" t="s">
        <v>81</v>
      </c>
      <c r="AV186" s="13" t="s">
        <v>81</v>
      </c>
      <c r="AW186" s="13" t="s">
        <v>36</v>
      </c>
      <c r="AX186" s="13" t="s">
        <v>73</v>
      </c>
      <c r="AY186" s="213" t="s">
        <v>133</v>
      </c>
    </row>
    <row r="187" s="12" customFormat="1">
      <c r="B187" s="206"/>
      <c r="D187" s="200" t="s">
        <v>227</v>
      </c>
      <c r="E187" s="207" t="s">
        <v>5</v>
      </c>
      <c r="F187" s="208" t="s">
        <v>927</v>
      </c>
      <c r="H187" s="207" t="s">
        <v>5</v>
      </c>
      <c r="L187" s="206"/>
      <c r="M187" s="209"/>
      <c r="N187" s="210"/>
      <c r="O187" s="210"/>
      <c r="P187" s="210"/>
      <c r="Q187" s="210"/>
      <c r="R187" s="210"/>
      <c r="S187" s="210"/>
      <c r="T187" s="211"/>
      <c r="AT187" s="207" t="s">
        <v>227</v>
      </c>
      <c r="AU187" s="207" t="s">
        <v>81</v>
      </c>
      <c r="AV187" s="12" t="s">
        <v>79</v>
      </c>
      <c r="AW187" s="12" t="s">
        <v>36</v>
      </c>
      <c r="AX187" s="12" t="s">
        <v>73</v>
      </c>
      <c r="AY187" s="207" t="s">
        <v>133</v>
      </c>
    </row>
    <row r="188" s="13" customFormat="1">
      <c r="B188" s="212"/>
      <c r="D188" s="200" t="s">
        <v>227</v>
      </c>
      <c r="E188" s="213" t="s">
        <v>5</v>
      </c>
      <c r="F188" s="214" t="s">
        <v>896</v>
      </c>
      <c r="H188" s="215">
        <v>3.75</v>
      </c>
      <c r="L188" s="212"/>
      <c r="M188" s="216"/>
      <c r="N188" s="217"/>
      <c r="O188" s="217"/>
      <c r="P188" s="217"/>
      <c r="Q188" s="217"/>
      <c r="R188" s="217"/>
      <c r="S188" s="217"/>
      <c r="T188" s="218"/>
      <c r="AT188" s="213" t="s">
        <v>227</v>
      </c>
      <c r="AU188" s="213" t="s">
        <v>81</v>
      </c>
      <c r="AV188" s="13" t="s">
        <v>81</v>
      </c>
      <c r="AW188" s="13" t="s">
        <v>36</v>
      </c>
      <c r="AX188" s="13" t="s">
        <v>73</v>
      </c>
      <c r="AY188" s="213" t="s">
        <v>133</v>
      </c>
    </row>
    <row r="189" s="13" customFormat="1">
      <c r="B189" s="212"/>
      <c r="D189" s="200" t="s">
        <v>227</v>
      </c>
      <c r="E189" s="213" t="s">
        <v>5</v>
      </c>
      <c r="F189" s="214" t="s">
        <v>896</v>
      </c>
      <c r="H189" s="215">
        <v>3.75</v>
      </c>
      <c r="L189" s="212"/>
      <c r="M189" s="216"/>
      <c r="N189" s="217"/>
      <c r="O189" s="217"/>
      <c r="P189" s="217"/>
      <c r="Q189" s="217"/>
      <c r="R189" s="217"/>
      <c r="S189" s="217"/>
      <c r="T189" s="218"/>
      <c r="AT189" s="213" t="s">
        <v>227</v>
      </c>
      <c r="AU189" s="213" t="s">
        <v>81</v>
      </c>
      <c r="AV189" s="13" t="s">
        <v>81</v>
      </c>
      <c r="AW189" s="13" t="s">
        <v>36</v>
      </c>
      <c r="AX189" s="13" t="s">
        <v>73</v>
      </c>
      <c r="AY189" s="213" t="s">
        <v>133</v>
      </c>
    </row>
    <row r="190" s="14" customFormat="1">
      <c r="B190" s="219"/>
      <c r="D190" s="200" t="s">
        <v>227</v>
      </c>
      <c r="E190" s="220" t="s">
        <v>5</v>
      </c>
      <c r="F190" s="221" t="s">
        <v>230</v>
      </c>
      <c r="H190" s="222">
        <v>425</v>
      </c>
      <c r="L190" s="219"/>
      <c r="M190" s="223"/>
      <c r="N190" s="224"/>
      <c r="O190" s="224"/>
      <c r="P190" s="224"/>
      <c r="Q190" s="224"/>
      <c r="R190" s="224"/>
      <c r="S190" s="224"/>
      <c r="T190" s="225"/>
      <c r="AT190" s="220" t="s">
        <v>227</v>
      </c>
      <c r="AU190" s="220" t="s">
        <v>81</v>
      </c>
      <c r="AV190" s="14" t="s">
        <v>132</v>
      </c>
      <c r="AW190" s="14" t="s">
        <v>36</v>
      </c>
      <c r="AX190" s="14" t="s">
        <v>79</v>
      </c>
      <c r="AY190" s="220" t="s">
        <v>133</v>
      </c>
    </row>
    <row r="191" s="1" customFormat="1" ht="16.5" customHeight="1">
      <c r="B191" s="188"/>
      <c r="C191" s="189" t="s">
        <v>10</v>
      </c>
      <c r="D191" s="189" t="s">
        <v>135</v>
      </c>
      <c r="E191" s="190" t="s">
        <v>497</v>
      </c>
      <c r="F191" s="191" t="s">
        <v>498</v>
      </c>
      <c r="G191" s="192" t="s">
        <v>223</v>
      </c>
      <c r="H191" s="193">
        <v>820</v>
      </c>
      <c r="I191" s="194">
        <v>140</v>
      </c>
      <c r="J191" s="194">
        <f>ROUND(I191*H191,2)</f>
        <v>114800</v>
      </c>
      <c r="K191" s="191" t="s">
        <v>224</v>
      </c>
      <c r="L191" s="42"/>
      <c r="M191" s="195" t="s">
        <v>5</v>
      </c>
      <c r="N191" s="196" t="s">
        <v>44</v>
      </c>
      <c r="O191" s="197">
        <v>0.029000000000000001</v>
      </c>
      <c r="P191" s="197">
        <f>O191*H191</f>
        <v>23.780000000000001</v>
      </c>
      <c r="Q191" s="197">
        <v>0.378</v>
      </c>
      <c r="R191" s="197">
        <f>Q191*H191</f>
        <v>309.95999999999998</v>
      </c>
      <c r="S191" s="197">
        <v>0</v>
      </c>
      <c r="T191" s="198">
        <f>S191*H191</f>
        <v>0</v>
      </c>
      <c r="AR191" s="26" t="s">
        <v>132</v>
      </c>
      <c r="AT191" s="26" t="s">
        <v>135</v>
      </c>
      <c r="AU191" s="26" t="s">
        <v>81</v>
      </c>
      <c r="AY191" s="26" t="s">
        <v>133</v>
      </c>
      <c r="BE191" s="199">
        <f>IF(N191="základní",J191,0)</f>
        <v>114800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26" t="s">
        <v>79</v>
      </c>
      <c r="BK191" s="199">
        <f>ROUND(I191*H191,2)</f>
        <v>114800</v>
      </c>
      <c r="BL191" s="26" t="s">
        <v>132</v>
      </c>
      <c r="BM191" s="26" t="s">
        <v>929</v>
      </c>
    </row>
    <row r="192" s="1" customFormat="1">
      <c r="B192" s="42"/>
      <c r="D192" s="200" t="s">
        <v>140</v>
      </c>
      <c r="F192" s="201" t="s">
        <v>500</v>
      </c>
      <c r="L192" s="42"/>
      <c r="M192" s="202"/>
      <c r="N192" s="43"/>
      <c r="O192" s="43"/>
      <c r="P192" s="43"/>
      <c r="Q192" s="43"/>
      <c r="R192" s="43"/>
      <c r="S192" s="43"/>
      <c r="T192" s="81"/>
      <c r="AT192" s="26" t="s">
        <v>140</v>
      </c>
      <c r="AU192" s="26" t="s">
        <v>81</v>
      </c>
    </row>
    <row r="193" s="12" customFormat="1">
      <c r="B193" s="206"/>
      <c r="D193" s="200" t="s">
        <v>227</v>
      </c>
      <c r="E193" s="207" t="s">
        <v>5</v>
      </c>
      <c r="F193" s="208" t="s">
        <v>891</v>
      </c>
      <c r="H193" s="207" t="s">
        <v>5</v>
      </c>
      <c r="L193" s="206"/>
      <c r="M193" s="209"/>
      <c r="N193" s="210"/>
      <c r="O193" s="210"/>
      <c r="P193" s="210"/>
      <c r="Q193" s="210"/>
      <c r="R193" s="210"/>
      <c r="S193" s="210"/>
      <c r="T193" s="211"/>
      <c r="AT193" s="207" t="s">
        <v>227</v>
      </c>
      <c r="AU193" s="207" t="s">
        <v>81</v>
      </c>
      <c r="AV193" s="12" t="s">
        <v>79</v>
      </c>
      <c r="AW193" s="12" t="s">
        <v>36</v>
      </c>
      <c r="AX193" s="12" t="s">
        <v>73</v>
      </c>
      <c r="AY193" s="207" t="s">
        <v>133</v>
      </c>
    </row>
    <row r="194" s="13" customFormat="1">
      <c r="B194" s="212"/>
      <c r="D194" s="200" t="s">
        <v>227</v>
      </c>
      <c r="E194" s="213" t="s">
        <v>5</v>
      </c>
      <c r="F194" s="214" t="s">
        <v>892</v>
      </c>
      <c r="H194" s="215">
        <v>410</v>
      </c>
      <c r="L194" s="212"/>
      <c r="M194" s="216"/>
      <c r="N194" s="217"/>
      <c r="O194" s="217"/>
      <c r="P194" s="217"/>
      <c r="Q194" s="217"/>
      <c r="R194" s="217"/>
      <c r="S194" s="217"/>
      <c r="T194" s="218"/>
      <c r="AT194" s="213" t="s">
        <v>227</v>
      </c>
      <c r="AU194" s="213" t="s">
        <v>81</v>
      </c>
      <c r="AV194" s="13" t="s">
        <v>81</v>
      </c>
      <c r="AW194" s="13" t="s">
        <v>36</v>
      </c>
      <c r="AX194" s="13" t="s">
        <v>73</v>
      </c>
      <c r="AY194" s="213" t="s">
        <v>133</v>
      </c>
    </row>
    <row r="195" s="12" customFormat="1">
      <c r="B195" s="206"/>
      <c r="D195" s="200" t="s">
        <v>227</v>
      </c>
      <c r="E195" s="207" t="s">
        <v>5</v>
      </c>
      <c r="F195" s="208" t="s">
        <v>891</v>
      </c>
      <c r="H195" s="207" t="s">
        <v>5</v>
      </c>
      <c r="L195" s="206"/>
      <c r="M195" s="209"/>
      <c r="N195" s="210"/>
      <c r="O195" s="210"/>
      <c r="P195" s="210"/>
      <c r="Q195" s="210"/>
      <c r="R195" s="210"/>
      <c r="S195" s="210"/>
      <c r="T195" s="211"/>
      <c r="AT195" s="207" t="s">
        <v>227</v>
      </c>
      <c r="AU195" s="207" t="s">
        <v>81</v>
      </c>
      <c r="AV195" s="12" t="s">
        <v>79</v>
      </c>
      <c r="AW195" s="12" t="s">
        <v>36</v>
      </c>
      <c r="AX195" s="12" t="s">
        <v>73</v>
      </c>
      <c r="AY195" s="207" t="s">
        <v>133</v>
      </c>
    </row>
    <row r="196" s="13" customFormat="1">
      <c r="B196" s="212"/>
      <c r="D196" s="200" t="s">
        <v>227</v>
      </c>
      <c r="E196" s="213" t="s">
        <v>5</v>
      </c>
      <c r="F196" s="214" t="s">
        <v>892</v>
      </c>
      <c r="H196" s="215">
        <v>410</v>
      </c>
      <c r="L196" s="212"/>
      <c r="M196" s="216"/>
      <c r="N196" s="217"/>
      <c r="O196" s="217"/>
      <c r="P196" s="217"/>
      <c r="Q196" s="217"/>
      <c r="R196" s="217"/>
      <c r="S196" s="217"/>
      <c r="T196" s="218"/>
      <c r="AT196" s="213" t="s">
        <v>227</v>
      </c>
      <c r="AU196" s="213" t="s">
        <v>81</v>
      </c>
      <c r="AV196" s="13" t="s">
        <v>81</v>
      </c>
      <c r="AW196" s="13" t="s">
        <v>36</v>
      </c>
      <c r="AX196" s="13" t="s">
        <v>73</v>
      </c>
      <c r="AY196" s="213" t="s">
        <v>133</v>
      </c>
    </row>
    <row r="197" s="14" customFormat="1">
      <c r="B197" s="219"/>
      <c r="D197" s="200" t="s">
        <v>227</v>
      </c>
      <c r="E197" s="220" t="s">
        <v>5</v>
      </c>
      <c r="F197" s="221" t="s">
        <v>230</v>
      </c>
      <c r="H197" s="222">
        <v>820</v>
      </c>
      <c r="L197" s="219"/>
      <c r="M197" s="223"/>
      <c r="N197" s="224"/>
      <c r="O197" s="224"/>
      <c r="P197" s="224"/>
      <c r="Q197" s="224"/>
      <c r="R197" s="224"/>
      <c r="S197" s="224"/>
      <c r="T197" s="225"/>
      <c r="AT197" s="220" t="s">
        <v>227</v>
      </c>
      <c r="AU197" s="220" t="s">
        <v>81</v>
      </c>
      <c r="AV197" s="14" t="s">
        <v>132</v>
      </c>
      <c r="AW197" s="14" t="s">
        <v>36</v>
      </c>
      <c r="AX197" s="14" t="s">
        <v>79</v>
      </c>
      <c r="AY197" s="220" t="s">
        <v>133</v>
      </c>
    </row>
    <row r="198" s="1" customFormat="1" ht="16.5" customHeight="1">
      <c r="B198" s="188"/>
      <c r="C198" s="189" t="s">
        <v>329</v>
      </c>
      <c r="D198" s="189" t="s">
        <v>135</v>
      </c>
      <c r="E198" s="190" t="s">
        <v>505</v>
      </c>
      <c r="F198" s="191" t="s">
        <v>506</v>
      </c>
      <c r="G198" s="192" t="s">
        <v>223</v>
      </c>
      <c r="H198" s="193">
        <v>410</v>
      </c>
      <c r="I198" s="194">
        <v>302</v>
      </c>
      <c r="J198" s="194">
        <f>ROUND(I198*H198,2)</f>
        <v>123820</v>
      </c>
      <c r="K198" s="191" t="s">
        <v>224</v>
      </c>
      <c r="L198" s="42"/>
      <c r="M198" s="195" t="s">
        <v>5</v>
      </c>
      <c r="N198" s="196" t="s">
        <v>44</v>
      </c>
      <c r="O198" s="197">
        <v>0.035000000000000003</v>
      </c>
      <c r="P198" s="197">
        <f>O198*H198</f>
        <v>14.350000000000001</v>
      </c>
      <c r="Q198" s="197">
        <v>0.49586999999999998</v>
      </c>
      <c r="R198" s="197">
        <f>Q198*H198</f>
        <v>203.30669999999998</v>
      </c>
      <c r="S198" s="197">
        <v>0</v>
      </c>
      <c r="T198" s="198">
        <f>S198*H198</f>
        <v>0</v>
      </c>
      <c r="AR198" s="26" t="s">
        <v>132</v>
      </c>
      <c r="AT198" s="26" t="s">
        <v>135</v>
      </c>
      <c r="AU198" s="26" t="s">
        <v>81</v>
      </c>
      <c r="AY198" s="26" t="s">
        <v>133</v>
      </c>
      <c r="BE198" s="199">
        <f>IF(N198="základní",J198,0)</f>
        <v>123820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26" t="s">
        <v>79</v>
      </c>
      <c r="BK198" s="199">
        <f>ROUND(I198*H198,2)</f>
        <v>123820</v>
      </c>
      <c r="BL198" s="26" t="s">
        <v>132</v>
      </c>
      <c r="BM198" s="26" t="s">
        <v>930</v>
      </c>
    </row>
    <row r="199" s="1" customFormat="1">
      <c r="B199" s="42"/>
      <c r="D199" s="200" t="s">
        <v>140</v>
      </c>
      <c r="F199" s="201" t="s">
        <v>508</v>
      </c>
      <c r="L199" s="42"/>
      <c r="M199" s="202"/>
      <c r="N199" s="43"/>
      <c r="O199" s="43"/>
      <c r="P199" s="43"/>
      <c r="Q199" s="43"/>
      <c r="R199" s="43"/>
      <c r="S199" s="43"/>
      <c r="T199" s="81"/>
      <c r="AT199" s="26" t="s">
        <v>140</v>
      </c>
      <c r="AU199" s="26" t="s">
        <v>81</v>
      </c>
    </row>
    <row r="200" s="12" customFormat="1">
      <c r="B200" s="206"/>
      <c r="D200" s="200" t="s">
        <v>227</v>
      </c>
      <c r="E200" s="207" t="s">
        <v>5</v>
      </c>
      <c r="F200" s="208" t="s">
        <v>891</v>
      </c>
      <c r="H200" s="207" t="s">
        <v>5</v>
      </c>
      <c r="L200" s="206"/>
      <c r="M200" s="209"/>
      <c r="N200" s="210"/>
      <c r="O200" s="210"/>
      <c r="P200" s="210"/>
      <c r="Q200" s="210"/>
      <c r="R200" s="210"/>
      <c r="S200" s="210"/>
      <c r="T200" s="211"/>
      <c r="AT200" s="207" t="s">
        <v>227</v>
      </c>
      <c r="AU200" s="207" t="s">
        <v>81</v>
      </c>
      <c r="AV200" s="12" t="s">
        <v>79</v>
      </c>
      <c r="AW200" s="12" t="s">
        <v>36</v>
      </c>
      <c r="AX200" s="12" t="s">
        <v>73</v>
      </c>
      <c r="AY200" s="207" t="s">
        <v>133</v>
      </c>
    </row>
    <row r="201" s="13" customFormat="1">
      <c r="B201" s="212"/>
      <c r="D201" s="200" t="s">
        <v>227</v>
      </c>
      <c r="E201" s="213" t="s">
        <v>5</v>
      </c>
      <c r="F201" s="214" t="s">
        <v>892</v>
      </c>
      <c r="H201" s="215">
        <v>410</v>
      </c>
      <c r="L201" s="212"/>
      <c r="M201" s="216"/>
      <c r="N201" s="217"/>
      <c r="O201" s="217"/>
      <c r="P201" s="217"/>
      <c r="Q201" s="217"/>
      <c r="R201" s="217"/>
      <c r="S201" s="217"/>
      <c r="T201" s="218"/>
      <c r="AT201" s="213" t="s">
        <v>227</v>
      </c>
      <c r="AU201" s="213" t="s">
        <v>81</v>
      </c>
      <c r="AV201" s="13" t="s">
        <v>81</v>
      </c>
      <c r="AW201" s="13" t="s">
        <v>36</v>
      </c>
      <c r="AX201" s="13" t="s">
        <v>73</v>
      </c>
      <c r="AY201" s="213" t="s">
        <v>133</v>
      </c>
    </row>
    <row r="202" s="14" customFormat="1">
      <c r="B202" s="219"/>
      <c r="D202" s="200" t="s">
        <v>227</v>
      </c>
      <c r="E202" s="220" t="s">
        <v>5</v>
      </c>
      <c r="F202" s="221" t="s">
        <v>230</v>
      </c>
      <c r="H202" s="222">
        <v>410</v>
      </c>
      <c r="L202" s="219"/>
      <c r="M202" s="223"/>
      <c r="N202" s="224"/>
      <c r="O202" s="224"/>
      <c r="P202" s="224"/>
      <c r="Q202" s="224"/>
      <c r="R202" s="224"/>
      <c r="S202" s="224"/>
      <c r="T202" s="225"/>
      <c r="AT202" s="220" t="s">
        <v>227</v>
      </c>
      <c r="AU202" s="220" t="s">
        <v>81</v>
      </c>
      <c r="AV202" s="14" t="s">
        <v>132</v>
      </c>
      <c r="AW202" s="14" t="s">
        <v>36</v>
      </c>
      <c r="AX202" s="14" t="s">
        <v>79</v>
      </c>
      <c r="AY202" s="220" t="s">
        <v>133</v>
      </c>
    </row>
    <row r="203" s="1" customFormat="1" ht="25.5" customHeight="1">
      <c r="B203" s="188"/>
      <c r="C203" s="189" t="s">
        <v>336</v>
      </c>
      <c r="D203" s="189" t="s">
        <v>135</v>
      </c>
      <c r="E203" s="190" t="s">
        <v>510</v>
      </c>
      <c r="F203" s="191" t="s">
        <v>511</v>
      </c>
      <c r="G203" s="192" t="s">
        <v>223</v>
      </c>
      <c r="H203" s="193">
        <v>410</v>
      </c>
      <c r="I203" s="194">
        <v>311</v>
      </c>
      <c r="J203" s="194">
        <f>ROUND(I203*H203,2)</f>
        <v>127510</v>
      </c>
      <c r="K203" s="191" t="s">
        <v>224</v>
      </c>
      <c r="L203" s="42"/>
      <c r="M203" s="195" t="s">
        <v>5</v>
      </c>
      <c r="N203" s="196" t="s">
        <v>44</v>
      </c>
      <c r="O203" s="197">
        <v>0.025000000000000001</v>
      </c>
      <c r="P203" s="197">
        <f>O203*H203</f>
        <v>10.25</v>
      </c>
      <c r="Q203" s="197">
        <v>0.18462999999999999</v>
      </c>
      <c r="R203" s="197">
        <f>Q203*H203</f>
        <v>75.698299999999989</v>
      </c>
      <c r="S203" s="197">
        <v>0</v>
      </c>
      <c r="T203" s="198">
        <f>S203*H203</f>
        <v>0</v>
      </c>
      <c r="AR203" s="26" t="s">
        <v>132</v>
      </c>
      <c r="AT203" s="26" t="s">
        <v>135</v>
      </c>
      <c r="AU203" s="26" t="s">
        <v>81</v>
      </c>
      <c r="AY203" s="26" t="s">
        <v>133</v>
      </c>
      <c r="BE203" s="199">
        <f>IF(N203="základní",J203,0)</f>
        <v>127510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26" t="s">
        <v>79</v>
      </c>
      <c r="BK203" s="199">
        <f>ROUND(I203*H203,2)</f>
        <v>127510</v>
      </c>
      <c r="BL203" s="26" t="s">
        <v>132</v>
      </c>
      <c r="BM203" s="26" t="s">
        <v>931</v>
      </c>
    </row>
    <row r="204" s="1" customFormat="1">
      <c r="B204" s="42"/>
      <c r="D204" s="200" t="s">
        <v>140</v>
      </c>
      <c r="F204" s="201" t="s">
        <v>513</v>
      </c>
      <c r="L204" s="42"/>
      <c r="M204" s="202"/>
      <c r="N204" s="43"/>
      <c r="O204" s="43"/>
      <c r="P204" s="43"/>
      <c r="Q204" s="43"/>
      <c r="R204" s="43"/>
      <c r="S204" s="43"/>
      <c r="T204" s="81"/>
      <c r="AT204" s="26" t="s">
        <v>140</v>
      </c>
      <c r="AU204" s="26" t="s">
        <v>81</v>
      </c>
    </row>
    <row r="205" s="12" customFormat="1">
      <c r="B205" s="206"/>
      <c r="D205" s="200" t="s">
        <v>227</v>
      </c>
      <c r="E205" s="207" t="s">
        <v>5</v>
      </c>
      <c r="F205" s="208" t="s">
        <v>891</v>
      </c>
      <c r="H205" s="207" t="s">
        <v>5</v>
      </c>
      <c r="L205" s="206"/>
      <c r="M205" s="209"/>
      <c r="N205" s="210"/>
      <c r="O205" s="210"/>
      <c r="P205" s="210"/>
      <c r="Q205" s="210"/>
      <c r="R205" s="210"/>
      <c r="S205" s="210"/>
      <c r="T205" s="211"/>
      <c r="AT205" s="207" t="s">
        <v>227</v>
      </c>
      <c r="AU205" s="207" t="s">
        <v>81</v>
      </c>
      <c r="AV205" s="12" t="s">
        <v>79</v>
      </c>
      <c r="AW205" s="12" t="s">
        <v>36</v>
      </c>
      <c r="AX205" s="12" t="s">
        <v>73</v>
      </c>
      <c r="AY205" s="207" t="s">
        <v>133</v>
      </c>
    </row>
    <row r="206" s="13" customFormat="1">
      <c r="B206" s="212"/>
      <c r="D206" s="200" t="s">
        <v>227</v>
      </c>
      <c r="E206" s="213" t="s">
        <v>5</v>
      </c>
      <c r="F206" s="214" t="s">
        <v>892</v>
      </c>
      <c r="H206" s="215">
        <v>410</v>
      </c>
      <c r="L206" s="212"/>
      <c r="M206" s="216"/>
      <c r="N206" s="217"/>
      <c r="O206" s="217"/>
      <c r="P206" s="217"/>
      <c r="Q206" s="217"/>
      <c r="R206" s="217"/>
      <c r="S206" s="217"/>
      <c r="T206" s="218"/>
      <c r="AT206" s="213" t="s">
        <v>227</v>
      </c>
      <c r="AU206" s="213" t="s">
        <v>81</v>
      </c>
      <c r="AV206" s="13" t="s">
        <v>81</v>
      </c>
      <c r="AW206" s="13" t="s">
        <v>36</v>
      </c>
      <c r="AX206" s="13" t="s">
        <v>73</v>
      </c>
      <c r="AY206" s="213" t="s">
        <v>133</v>
      </c>
    </row>
    <row r="207" s="14" customFormat="1">
      <c r="B207" s="219"/>
      <c r="D207" s="200" t="s">
        <v>227</v>
      </c>
      <c r="E207" s="220" t="s">
        <v>5</v>
      </c>
      <c r="F207" s="221" t="s">
        <v>230</v>
      </c>
      <c r="H207" s="222">
        <v>410</v>
      </c>
      <c r="L207" s="219"/>
      <c r="M207" s="223"/>
      <c r="N207" s="224"/>
      <c r="O207" s="224"/>
      <c r="P207" s="224"/>
      <c r="Q207" s="224"/>
      <c r="R207" s="224"/>
      <c r="S207" s="224"/>
      <c r="T207" s="225"/>
      <c r="AT207" s="220" t="s">
        <v>227</v>
      </c>
      <c r="AU207" s="220" t="s">
        <v>81</v>
      </c>
      <c r="AV207" s="14" t="s">
        <v>132</v>
      </c>
      <c r="AW207" s="14" t="s">
        <v>36</v>
      </c>
      <c r="AX207" s="14" t="s">
        <v>79</v>
      </c>
      <c r="AY207" s="220" t="s">
        <v>133</v>
      </c>
    </row>
    <row r="208" s="1" customFormat="1" ht="25.5" customHeight="1">
      <c r="B208" s="188"/>
      <c r="C208" s="189" t="s">
        <v>342</v>
      </c>
      <c r="D208" s="189" t="s">
        <v>135</v>
      </c>
      <c r="E208" s="190" t="s">
        <v>932</v>
      </c>
      <c r="F208" s="191" t="s">
        <v>933</v>
      </c>
      <c r="G208" s="192" t="s">
        <v>223</v>
      </c>
      <c r="H208" s="193">
        <v>20</v>
      </c>
      <c r="I208" s="194">
        <v>168</v>
      </c>
      <c r="J208" s="194">
        <f>ROUND(I208*H208,2)</f>
        <v>3360</v>
      </c>
      <c r="K208" s="191" t="s">
        <v>224</v>
      </c>
      <c r="L208" s="42"/>
      <c r="M208" s="195" t="s">
        <v>5</v>
      </c>
      <c r="N208" s="196" t="s">
        <v>44</v>
      </c>
      <c r="O208" s="197">
        <v>0.217</v>
      </c>
      <c r="P208" s="197">
        <f>O208*H208</f>
        <v>4.3399999999999999</v>
      </c>
      <c r="Q208" s="197">
        <v>0.37080000000000002</v>
      </c>
      <c r="R208" s="197">
        <f>Q208*H208</f>
        <v>7.4160000000000004</v>
      </c>
      <c r="S208" s="197">
        <v>0</v>
      </c>
      <c r="T208" s="198">
        <f>S208*H208</f>
        <v>0</v>
      </c>
      <c r="AR208" s="26" t="s">
        <v>132</v>
      </c>
      <c r="AT208" s="26" t="s">
        <v>135</v>
      </c>
      <c r="AU208" s="26" t="s">
        <v>81</v>
      </c>
      <c r="AY208" s="26" t="s">
        <v>133</v>
      </c>
      <c r="BE208" s="199">
        <f>IF(N208="základní",J208,0)</f>
        <v>3360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26" t="s">
        <v>79</v>
      </c>
      <c r="BK208" s="199">
        <f>ROUND(I208*H208,2)</f>
        <v>3360</v>
      </c>
      <c r="BL208" s="26" t="s">
        <v>132</v>
      </c>
      <c r="BM208" s="26" t="s">
        <v>934</v>
      </c>
    </row>
    <row r="209" s="1" customFormat="1">
      <c r="B209" s="42"/>
      <c r="D209" s="200" t="s">
        <v>140</v>
      </c>
      <c r="F209" s="201" t="s">
        <v>935</v>
      </c>
      <c r="L209" s="42"/>
      <c r="M209" s="202"/>
      <c r="N209" s="43"/>
      <c r="O209" s="43"/>
      <c r="P209" s="43"/>
      <c r="Q209" s="43"/>
      <c r="R209" s="43"/>
      <c r="S209" s="43"/>
      <c r="T209" s="81"/>
      <c r="AT209" s="26" t="s">
        <v>140</v>
      </c>
      <c r="AU209" s="26" t="s">
        <v>81</v>
      </c>
    </row>
    <row r="210" s="12" customFormat="1">
      <c r="B210" s="206"/>
      <c r="D210" s="200" t="s">
        <v>227</v>
      </c>
      <c r="E210" s="207" t="s">
        <v>5</v>
      </c>
      <c r="F210" s="208" t="s">
        <v>607</v>
      </c>
      <c r="H210" s="207" t="s">
        <v>5</v>
      </c>
      <c r="L210" s="206"/>
      <c r="M210" s="209"/>
      <c r="N210" s="210"/>
      <c r="O210" s="210"/>
      <c r="P210" s="210"/>
      <c r="Q210" s="210"/>
      <c r="R210" s="210"/>
      <c r="S210" s="210"/>
      <c r="T210" s="211"/>
      <c r="AT210" s="207" t="s">
        <v>227</v>
      </c>
      <c r="AU210" s="207" t="s">
        <v>81</v>
      </c>
      <c r="AV210" s="12" t="s">
        <v>79</v>
      </c>
      <c r="AW210" s="12" t="s">
        <v>36</v>
      </c>
      <c r="AX210" s="12" t="s">
        <v>73</v>
      </c>
      <c r="AY210" s="207" t="s">
        <v>133</v>
      </c>
    </row>
    <row r="211" s="13" customFormat="1">
      <c r="B211" s="212"/>
      <c r="D211" s="200" t="s">
        <v>227</v>
      </c>
      <c r="E211" s="213" t="s">
        <v>5</v>
      </c>
      <c r="F211" s="214" t="s">
        <v>317</v>
      </c>
      <c r="H211" s="215">
        <v>20</v>
      </c>
      <c r="L211" s="212"/>
      <c r="M211" s="216"/>
      <c r="N211" s="217"/>
      <c r="O211" s="217"/>
      <c r="P211" s="217"/>
      <c r="Q211" s="217"/>
      <c r="R211" s="217"/>
      <c r="S211" s="217"/>
      <c r="T211" s="218"/>
      <c r="AT211" s="213" t="s">
        <v>227</v>
      </c>
      <c r="AU211" s="213" t="s">
        <v>81</v>
      </c>
      <c r="AV211" s="13" t="s">
        <v>81</v>
      </c>
      <c r="AW211" s="13" t="s">
        <v>36</v>
      </c>
      <c r="AX211" s="13" t="s">
        <v>73</v>
      </c>
      <c r="AY211" s="213" t="s">
        <v>133</v>
      </c>
    </row>
    <row r="212" s="14" customFormat="1">
      <c r="B212" s="219"/>
      <c r="D212" s="200" t="s">
        <v>227</v>
      </c>
      <c r="E212" s="220" t="s">
        <v>5</v>
      </c>
      <c r="F212" s="221" t="s">
        <v>230</v>
      </c>
      <c r="H212" s="222">
        <v>20</v>
      </c>
      <c r="L212" s="219"/>
      <c r="M212" s="223"/>
      <c r="N212" s="224"/>
      <c r="O212" s="224"/>
      <c r="P212" s="224"/>
      <c r="Q212" s="224"/>
      <c r="R212" s="224"/>
      <c r="S212" s="224"/>
      <c r="T212" s="225"/>
      <c r="AT212" s="220" t="s">
        <v>227</v>
      </c>
      <c r="AU212" s="220" t="s">
        <v>81</v>
      </c>
      <c r="AV212" s="14" t="s">
        <v>132</v>
      </c>
      <c r="AW212" s="14" t="s">
        <v>36</v>
      </c>
      <c r="AX212" s="14" t="s">
        <v>79</v>
      </c>
      <c r="AY212" s="220" t="s">
        <v>133</v>
      </c>
    </row>
    <row r="213" s="1" customFormat="1" ht="25.5" customHeight="1">
      <c r="B213" s="188"/>
      <c r="C213" s="189" t="s">
        <v>348</v>
      </c>
      <c r="D213" s="189" t="s">
        <v>135</v>
      </c>
      <c r="E213" s="190" t="s">
        <v>936</v>
      </c>
      <c r="F213" s="191" t="s">
        <v>937</v>
      </c>
      <c r="G213" s="192" t="s">
        <v>223</v>
      </c>
      <c r="H213" s="193">
        <v>20</v>
      </c>
      <c r="I213" s="194">
        <v>201</v>
      </c>
      <c r="J213" s="194">
        <f>ROUND(I213*H213,2)</f>
        <v>4020</v>
      </c>
      <c r="K213" s="191" t="s">
        <v>224</v>
      </c>
      <c r="L213" s="42"/>
      <c r="M213" s="195" t="s">
        <v>5</v>
      </c>
      <c r="N213" s="196" t="s">
        <v>44</v>
      </c>
      <c r="O213" s="197">
        <v>0.28699999999999998</v>
      </c>
      <c r="P213" s="197">
        <f>O213*H213</f>
        <v>5.7399999999999993</v>
      </c>
      <c r="Q213" s="197">
        <v>0.34762999999999999</v>
      </c>
      <c r="R213" s="197">
        <f>Q213*H213</f>
        <v>6.9526000000000003</v>
      </c>
      <c r="S213" s="197">
        <v>0</v>
      </c>
      <c r="T213" s="198">
        <f>S213*H213</f>
        <v>0</v>
      </c>
      <c r="AR213" s="26" t="s">
        <v>132</v>
      </c>
      <c r="AT213" s="26" t="s">
        <v>135</v>
      </c>
      <c r="AU213" s="26" t="s">
        <v>81</v>
      </c>
      <c r="AY213" s="26" t="s">
        <v>133</v>
      </c>
      <c r="BE213" s="199">
        <f>IF(N213="základní",J213,0)</f>
        <v>4020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26" t="s">
        <v>79</v>
      </c>
      <c r="BK213" s="199">
        <f>ROUND(I213*H213,2)</f>
        <v>4020</v>
      </c>
      <c r="BL213" s="26" t="s">
        <v>132</v>
      </c>
      <c r="BM213" s="26" t="s">
        <v>938</v>
      </c>
    </row>
    <row r="214" s="1" customFormat="1">
      <c r="B214" s="42"/>
      <c r="D214" s="200" t="s">
        <v>140</v>
      </c>
      <c r="F214" s="201" t="s">
        <v>939</v>
      </c>
      <c r="L214" s="42"/>
      <c r="M214" s="202"/>
      <c r="N214" s="43"/>
      <c r="O214" s="43"/>
      <c r="P214" s="43"/>
      <c r="Q214" s="43"/>
      <c r="R214" s="43"/>
      <c r="S214" s="43"/>
      <c r="T214" s="81"/>
      <c r="AT214" s="26" t="s">
        <v>140</v>
      </c>
      <c r="AU214" s="26" t="s">
        <v>81</v>
      </c>
    </row>
    <row r="215" s="1" customFormat="1" ht="25.5" customHeight="1">
      <c r="B215" s="188"/>
      <c r="C215" s="189" t="s">
        <v>353</v>
      </c>
      <c r="D215" s="189" t="s">
        <v>135</v>
      </c>
      <c r="E215" s="190" t="s">
        <v>940</v>
      </c>
      <c r="F215" s="191" t="s">
        <v>941</v>
      </c>
      <c r="G215" s="192" t="s">
        <v>223</v>
      </c>
      <c r="H215" s="193">
        <v>20</v>
      </c>
      <c r="I215" s="194">
        <v>518</v>
      </c>
      <c r="J215" s="194">
        <f>ROUND(I215*H215,2)</f>
        <v>10360</v>
      </c>
      <c r="K215" s="191" t="s">
        <v>224</v>
      </c>
      <c r="L215" s="42"/>
      <c r="M215" s="195" t="s">
        <v>5</v>
      </c>
      <c r="N215" s="196" t="s">
        <v>44</v>
      </c>
      <c r="O215" s="197">
        <v>0.374</v>
      </c>
      <c r="P215" s="197">
        <f>O215*H215</f>
        <v>7.4800000000000004</v>
      </c>
      <c r="Q215" s="197">
        <v>0.26375999999999999</v>
      </c>
      <c r="R215" s="197">
        <f>Q215*H215</f>
        <v>5.2751999999999999</v>
      </c>
      <c r="S215" s="197">
        <v>0</v>
      </c>
      <c r="T215" s="198">
        <f>S215*H215</f>
        <v>0</v>
      </c>
      <c r="AR215" s="26" t="s">
        <v>132</v>
      </c>
      <c r="AT215" s="26" t="s">
        <v>135</v>
      </c>
      <c r="AU215" s="26" t="s">
        <v>81</v>
      </c>
      <c r="AY215" s="26" t="s">
        <v>133</v>
      </c>
      <c r="BE215" s="199">
        <f>IF(N215="základní",J215,0)</f>
        <v>10360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26" t="s">
        <v>79</v>
      </c>
      <c r="BK215" s="199">
        <f>ROUND(I215*H215,2)</f>
        <v>10360</v>
      </c>
      <c r="BL215" s="26" t="s">
        <v>132</v>
      </c>
      <c r="BM215" s="26" t="s">
        <v>942</v>
      </c>
    </row>
    <row r="216" s="1" customFormat="1">
      <c r="B216" s="42"/>
      <c r="D216" s="200" t="s">
        <v>140</v>
      </c>
      <c r="F216" s="201" t="s">
        <v>943</v>
      </c>
      <c r="L216" s="42"/>
      <c r="M216" s="202"/>
      <c r="N216" s="43"/>
      <c r="O216" s="43"/>
      <c r="P216" s="43"/>
      <c r="Q216" s="43"/>
      <c r="R216" s="43"/>
      <c r="S216" s="43"/>
      <c r="T216" s="81"/>
      <c r="AT216" s="26" t="s">
        <v>140</v>
      </c>
      <c r="AU216" s="26" t="s">
        <v>81</v>
      </c>
    </row>
    <row r="217" s="1" customFormat="1" ht="25.5" customHeight="1">
      <c r="B217" s="188"/>
      <c r="C217" s="189" t="s">
        <v>361</v>
      </c>
      <c r="D217" s="189" t="s">
        <v>135</v>
      </c>
      <c r="E217" s="190" t="s">
        <v>944</v>
      </c>
      <c r="F217" s="191" t="s">
        <v>945</v>
      </c>
      <c r="G217" s="192" t="s">
        <v>223</v>
      </c>
      <c r="H217" s="193">
        <v>20</v>
      </c>
      <c r="I217" s="194">
        <v>549</v>
      </c>
      <c r="J217" s="194">
        <f>ROUND(I217*H217,2)</f>
        <v>10980</v>
      </c>
      <c r="K217" s="191" t="s">
        <v>224</v>
      </c>
      <c r="L217" s="42"/>
      <c r="M217" s="195" t="s">
        <v>5</v>
      </c>
      <c r="N217" s="196" t="s">
        <v>44</v>
      </c>
      <c r="O217" s="197">
        <v>0.49099999999999999</v>
      </c>
      <c r="P217" s="197">
        <f>O217*H217</f>
        <v>9.8200000000000003</v>
      </c>
      <c r="Q217" s="197">
        <v>0.20745</v>
      </c>
      <c r="R217" s="197">
        <f>Q217*H217</f>
        <v>4.149</v>
      </c>
      <c r="S217" s="197">
        <v>0</v>
      </c>
      <c r="T217" s="198">
        <f>S217*H217</f>
        <v>0</v>
      </c>
      <c r="AR217" s="26" t="s">
        <v>132</v>
      </c>
      <c r="AT217" s="26" t="s">
        <v>135</v>
      </c>
      <c r="AU217" s="26" t="s">
        <v>81</v>
      </c>
      <c r="AY217" s="26" t="s">
        <v>133</v>
      </c>
      <c r="BE217" s="199">
        <f>IF(N217="základní",J217,0)</f>
        <v>10980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26" t="s">
        <v>79</v>
      </c>
      <c r="BK217" s="199">
        <f>ROUND(I217*H217,2)</f>
        <v>10980</v>
      </c>
      <c r="BL217" s="26" t="s">
        <v>132</v>
      </c>
      <c r="BM217" s="26" t="s">
        <v>946</v>
      </c>
    </row>
    <row r="218" s="1" customFormat="1">
      <c r="B218" s="42"/>
      <c r="D218" s="200" t="s">
        <v>140</v>
      </c>
      <c r="F218" s="201" t="s">
        <v>947</v>
      </c>
      <c r="L218" s="42"/>
      <c r="M218" s="202"/>
      <c r="N218" s="43"/>
      <c r="O218" s="43"/>
      <c r="P218" s="43"/>
      <c r="Q218" s="43"/>
      <c r="R218" s="43"/>
      <c r="S218" s="43"/>
      <c r="T218" s="81"/>
      <c r="AT218" s="26" t="s">
        <v>140</v>
      </c>
      <c r="AU218" s="26" t="s">
        <v>81</v>
      </c>
    </row>
    <row r="219" s="1" customFormat="1" ht="16.5" customHeight="1">
      <c r="B219" s="188"/>
      <c r="C219" s="189" t="s">
        <v>377</v>
      </c>
      <c r="D219" s="189" t="s">
        <v>135</v>
      </c>
      <c r="E219" s="190" t="s">
        <v>515</v>
      </c>
      <c r="F219" s="191" t="s">
        <v>516</v>
      </c>
      <c r="G219" s="192" t="s">
        <v>223</v>
      </c>
      <c r="H219" s="193">
        <v>410</v>
      </c>
      <c r="I219" s="194">
        <v>16.5</v>
      </c>
      <c r="J219" s="194">
        <f>ROUND(I219*H219,2)</f>
        <v>6765</v>
      </c>
      <c r="K219" s="191" t="s">
        <v>224</v>
      </c>
      <c r="L219" s="42"/>
      <c r="M219" s="195" t="s">
        <v>5</v>
      </c>
      <c r="N219" s="196" t="s">
        <v>44</v>
      </c>
      <c r="O219" s="197">
        <v>0.0040000000000000001</v>
      </c>
      <c r="P219" s="197">
        <f>O219*H219</f>
        <v>1.6400000000000001</v>
      </c>
      <c r="Q219" s="197">
        <v>0.0060099999999999997</v>
      </c>
      <c r="R219" s="197">
        <f>Q219*H219</f>
        <v>2.4640999999999997</v>
      </c>
      <c r="S219" s="197">
        <v>0</v>
      </c>
      <c r="T219" s="198">
        <f>S219*H219</f>
        <v>0</v>
      </c>
      <c r="AR219" s="26" t="s">
        <v>132</v>
      </c>
      <c r="AT219" s="26" t="s">
        <v>135</v>
      </c>
      <c r="AU219" s="26" t="s">
        <v>81</v>
      </c>
      <c r="AY219" s="26" t="s">
        <v>133</v>
      </c>
      <c r="BE219" s="199">
        <f>IF(N219="základní",J219,0)</f>
        <v>6765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26" t="s">
        <v>79</v>
      </c>
      <c r="BK219" s="199">
        <f>ROUND(I219*H219,2)</f>
        <v>6765</v>
      </c>
      <c r="BL219" s="26" t="s">
        <v>132</v>
      </c>
      <c r="BM219" s="26" t="s">
        <v>948</v>
      </c>
    </row>
    <row r="220" s="1" customFormat="1">
      <c r="B220" s="42"/>
      <c r="D220" s="200" t="s">
        <v>140</v>
      </c>
      <c r="F220" s="201" t="s">
        <v>518</v>
      </c>
      <c r="L220" s="42"/>
      <c r="M220" s="202"/>
      <c r="N220" s="43"/>
      <c r="O220" s="43"/>
      <c r="P220" s="43"/>
      <c r="Q220" s="43"/>
      <c r="R220" s="43"/>
      <c r="S220" s="43"/>
      <c r="T220" s="81"/>
      <c r="AT220" s="26" t="s">
        <v>140</v>
      </c>
      <c r="AU220" s="26" t="s">
        <v>81</v>
      </c>
    </row>
    <row r="221" s="12" customFormat="1">
      <c r="B221" s="206"/>
      <c r="D221" s="200" t="s">
        <v>227</v>
      </c>
      <c r="E221" s="207" t="s">
        <v>5</v>
      </c>
      <c r="F221" s="208" t="s">
        <v>891</v>
      </c>
      <c r="H221" s="207" t="s">
        <v>5</v>
      </c>
      <c r="L221" s="206"/>
      <c r="M221" s="209"/>
      <c r="N221" s="210"/>
      <c r="O221" s="210"/>
      <c r="P221" s="210"/>
      <c r="Q221" s="210"/>
      <c r="R221" s="210"/>
      <c r="S221" s="210"/>
      <c r="T221" s="211"/>
      <c r="AT221" s="207" t="s">
        <v>227</v>
      </c>
      <c r="AU221" s="207" t="s">
        <v>81</v>
      </c>
      <c r="AV221" s="12" t="s">
        <v>79</v>
      </c>
      <c r="AW221" s="12" t="s">
        <v>36</v>
      </c>
      <c r="AX221" s="12" t="s">
        <v>73</v>
      </c>
      <c r="AY221" s="207" t="s">
        <v>133</v>
      </c>
    </row>
    <row r="222" s="13" customFormat="1">
      <c r="B222" s="212"/>
      <c r="D222" s="200" t="s">
        <v>227</v>
      </c>
      <c r="E222" s="213" t="s">
        <v>5</v>
      </c>
      <c r="F222" s="214" t="s">
        <v>892</v>
      </c>
      <c r="H222" s="215">
        <v>410</v>
      </c>
      <c r="L222" s="212"/>
      <c r="M222" s="216"/>
      <c r="N222" s="217"/>
      <c r="O222" s="217"/>
      <c r="P222" s="217"/>
      <c r="Q222" s="217"/>
      <c r="R222" s="217"/>
      <c r="S222" s="217"/>
      <c r="T222" s="218"/>
      <c r="AT222" s="213" t="s">
        <v>227</v>
      </c>
      <c r="AU222" s="213" t="s">
        <v>81</v>
      </c>
      <c r="AV222" s="13" t="s">
        <v>81</v>
      </c>
      <c r="AW222" s="13" t="s">
        <v>36</v>
      </c>
      <c r="AX222" s="13" t="s">
        <v>73</v>
      </c>
      <c r="AY222" s="213" t="s">
        <v>133</v>
      </c>
    </row>
    <row r="223" s="14" customFormat="1">
      <c r="B223" s="219"/>
      <c r="D223" s="200" t="s">
        <v>227</v>
      </c>
      <c r="E223" s="220" t="s">
        <v>5</v>
      </c>
      <c r="F223" s="221" t="s">
        <v>230</v>
      </c>
      <c r="H223" s="222">
        <v>410</v>
      </c>
      <c r="L223" s="219"/>
      <c r="M223" s="223"/>
      <c r="N223" s="224"/>
      <c r="O223" s="224"/>
      <c r="P223" s="224"/>
      <c r="Q223" s="224"/>
      <c r="R223" s="224"/>
      <c r="S223" s="224"/>
      <c r="T223" s="225"/>
      <c r="AT223" s="220" t="s">
        <v>227</v>
      </c>
      <c r="AU223" s="220" t="s">
        <v>81</v>
      </c>
      <c r="AV223" s="14" t="s">
        <v>132</v>
      </c>
      <c r="AW223" s="14" t="s">
        <v>36</v>
      </c>
      <c r="AX223" s="14" t="s">
        <v>79</v>
      </c>
      <c r="AY223" s="220" t="s">
        <v>133</v>
      </c>
    </row>
    <row r="224" s="1" customFormat="1" ht="16.5" customHeight="1">
      <c r="B224" s="188"/>
      <c r="C224" s="189" t="s">
        <v>386</v>
      </c>
      <c r="D224" s="189" t="s">
        <v>135</v>
      </c>
      <c r="E224" s="190" t="s">
        <v>520</v>
      </c>
      <c r="F224" s="191" t="s">
        <v>521</v>
      </c>
      <c r="G224" s="192" t="s">
        <v>223</v>
      </c>
      <c r="H224" s="193">
        <v>410</v>
      </c>
      <c r="I224" s="194">
        <v>3.1699999999999999</v>
      </c>
      <c r="J224" s="194">
        <f>ROUND(I224*H224,2)</f>
        <v>1299.7000000000001</v>
      </c>
      <c r="K224" s="191" t="s">
        <v>224</v>
      </c>
      <c r="L224" s="42"/>
      <c r="M224" s="195" t="s">
        <v>5</v>
      </c>
      <c r="N224" s="196" t="s">
        <v>44</v>
      </c>
      <c r="O224" s="197">
        <v>0.002</v>
      </c>
      <c r="P224" s="197">
        <f>O224*H224</f>
        <v>0.82000000000000006</v>
      </c>
      <c r="Q224" s="197">
        <v>0.00021000000000000001</v>
      </c>
      <c r="R224" s="197">
        <f>Q224*H224</f>
        <v>0.08610000000000001</v>
      </c>
      <c r="S224" s="197">
        <v>0</v>
      </c>
      <c r="T224" s="198">
        <f>S224*H224</f>
        <v>0</v>
      </c>
      <c r="AR224" s="26" t="s">
        <v>132</v>
      </c>
      <c r="AT224" s="26" t="s">
        <v>135</v>
      </c>
      <c r="AU224" s="26" t="s">
        <v>81</v>
      </c>
      <c r="AY224" s="26" t="s">
        <v>133</v>
      </c>
      <c r="BE224" s="199">
        <f>IF(N224="základní",J224,0)</f>
        <v>1299.7000000000001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26" t="s">
        <v>79</v>
      </c>
      <c r="BK224" s="199">
        <f>ROUND(I224*H224,2)</f>
        <v>1299.7000000000001</v>
      </c>
      <c r="BL224" s="26" t="s">
        <v>132</v>
      </c>
      <c r="BM224" s="26" t="s">
        <v>949</v>
      </c>
    </row>
    <row r="225" s="1" customFormat="1">
      <c r="B225" s="42"/>
      <c r="D225" s="200" t="s">
        <v>140</v>
      </c>
      <c r="F225" s="201" t="s">
        <v>523</v>
      </c>
      <c r="L225" s="42"/>
      <c r="M225" s="202"/>
      <c r="N225" s="43"/>
      <c r="O225" s="43"/>
      <c r="P225" s="43"/>
      <c r="Q225" s="43"/>
      <c r="R225" s="43"/>
      <c r="S225" s="43"/>
      <c r="T225" s="81"/>
      <c r="AT225" s="26" t="s">
        <v>140</v>
      </c>
      <c r="AU225" s="26" t="s">
        <v>81</v>
      </c>
    </row>
    <row r="226" s="12" customFormat="1">
      <c r="B226" s="206"/>
      <c r="D226" s="200" t="s">
        <v>227</v>
      </c>
      <c r="E226" s="207" t="s">
        <v>5</v>
      </c>
      <c r="F226" s="208" t="s">
        <v>891</v>
      </c>
      <c r="H226" s="207" t="s">
        <v>5</v>
      </c>
      <c r="L226" s="206"/>
      <c r="M226" s="209"/>
      <c r="N226" s="210"/>
      <c r="O226" s="210"/>
      <c r="P226" s="210"/>
      <c r="Q226" s="210"/>
      <c r="R226" s="210"/>
      <c r="S226" s="210"/>
      <c r="T226" s="211"/>
      <c r="AT226" s="207" t="s">
        <v>227</v>
      </c>
      <c r="AU226" s="207" t="s">
        <v>81</v>
      </c>
      <c r="AV226" s="12" t="s">
        <v>79</v>
      </c>
      <c r="AW226" s="12" t="s">
        <v>36</v>
      </c>
      <c r="AX226" s="12" t="s">
        <v>73</v>
      </c>
      <c r="AY226" s="207" t="s">
        <v>133</v>
      </c>
    </row>
    <row r="227" s="13" customFormat="1">
      <c r="B227" s="212"/>
      <c r="D227" s="200" t="s">
        <v>227</v>
      </c>
      <c r="E227" s="213" t="s">
        <v>5</v>
      </c>
      <c r="F227" s="214" t="s">
        <v>892</v>
      </c>
      <c r="H227" s="215">
        <v>410</v>
      </c>
      <c r="L227" s="212"/>
      <c r="M227" s="216"/>
      <c r="N227" s="217"/>
      <c r="O227" s="217"/>
      <c r="P227" s="217"/>
      <c r="Q227" s="217"/>
      <c r="R227" s="217"/>
      <c r="S227" s="217"/>
      <c r="T227" s="218"/>
      <c r="AT227" s="213" t="s">
        <v>227</v>
      </c>
      <c r="AU227" s="213" t="s">
        <v>81</v>
      </c>
      <c r="AV227" s="13" t="s">
        <v>81</v>
      </c>
      <c r="AW227" s="13" t="s">
        <v>36</v>
      </c>
      <c r="AX227" s="13" t="s">
        <v>73</v>
      </c>
      <c r="AY227" s="213" t="s">
        <v>133</v>
      </c>
    </row>
    <row r="228" s="14" customFormat="1">
      <c r="B228" s="219"/>
      <c r="D228" s="200" t="s">
        <v>227</v>
      </c>
      <c r="E228" s="220" t="s">
        <v>5</v>
      </c>
      <c r="F228" s="221" t="s">
        <v>230</v>
      </c>
      <c r="H228" s="222">
        <v>410</v>
      </c>
      <c r="L228" s="219"/>
      <c r="M228" s="223"/>
      <c r="N228" s="224"/>
      <c r="O228" s="224"/>
      <c r="P228" s="224"/>
      <c r="Q228" s="224"/>
      <c r="R228" s="224"/>
      <c r="S228" s="224"/>
      <c r="T228" s="225"/>
      <c r="AT228" s="220" t="s">
        <v>227</v>
      </c>
      <c r="AU228" s="220" t="s">
        <v>81</v>
      </c>
      <c r="AV228" s="14" t="s">
        <v>132</v>
      </c>
      <c r="AW228" s="14" t="s">
        <v>36</v>
      </c>
      <c r="AX228" s="14" t="s">
        <v>79</v>
      </c>
      <c r="AY228" s="220" t="s">
        <v>133</v>
      </c>
    </row>
    <row r="229" s="1" customFormat="1" ht="16.5" customHeight="1">
      <c r="B229" s="188"/>
      <c r="C229" s="189" t="s">
        <v>392</v>
      </c>
      <c r="D229" s="189" t="s">
        <v>135</v>
      </c>
      <c r="E229" s="190" t="s">
        <v>525</v>
      </c>
      <c r="F229" s="191" t="s">
        <v>526</v>
      </c>
      <c r="G229" s="192" t="s">
        <v>223</v>
      </c>
      <c r="H229" s="193">
        <v>410</v>
      </c>
      <c r="I229" s="194">
        <v>6.8700000000000001</v>
      </c>
      <c r="J229" s="194">
        <f>ROUND(I229*H229,2)</f>
        <v>2816.6999999999998</v>
      </c>
      <c r="K229" s="191" t="s">
        <v>224</v>
      </c>
      <c r="L229" s="42"/>
      <c r="M229" s="195" t="s">
        <v>5</v>
      </c>
      <c r="N229" s="196" t="s">
        <v>44</v>
      </c>
      <c r="O229" s="197">
        <v>0.002</v>
      </c>
      <c r="P229" s="197">
        <f>O229*H229</f>
        <v>0.82000000000000006</v>
      </c>
      <c r="Q229" s="197">
        <v>0.00051000000000000004</v>
      </c>
      <c r="R229" s="197">
        <f>Q229*H229</f>
        <v>0.20910000000000001</v>
      </c>
      <c r="S229" s="197">
        <v>0</v>
      </c>
      <c r="T229" s="198">
        <f>S229*H229</f>
        <v>0</v>
      </c>
      <c r="AR229" s="26" t="s">
        <v>132</v>
      </c>
      <c r="AT229" s="26" t="s">
        <v>135</v>
      </c>
      <c r="AU229" s="26" t="s">
        <v>81</v>
      </c>
      <c r="AY229" s="26" t="s">
        <v>133</v>
      </c>
      <c r="BE229" s="199">
        <f>IF(N229="základní",J229,0)</f>
        <v>2816.6999999999998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26" t="s">
        <v>79</v>
      </c>
      <c r="BK229" s="199">
        <f>ROUND(I229*H229,2)</f>
        <v>2816.6999999999998</v>
      </c>
      <c r="BL229" s="26" t="s">
        <v>132</v>
      </c>
      <c r="BM229" s="26" t="s">
        <v>950</v>
      </c>
    </row>
    <row r="230" s="1" customFormat="1">
      <c r="B230" s="42"/>
      <c r="D230" s="200" t="s">
        <v>140</v>
      </c>
      <c r="F230" s="201" t="s">
        <v>528</v>
      </c>
      <c r="L230" s="42"/>
      <c r="M230" s="202"/>
      <c r="N230" s="43"/>
      <c r="O230" s="43"/>
      <c r="P230" s="43"/>
      <c r="Q230" s="43"/>
      <c r="R230" s="43"/>
      <c r="S230" s="43"/>
      <c r="T230" s="81"/>
      <c r="AT230" s="26" t="s">
        <v>140</v>
      </c>
      <c r="AU230" s="26" t="s">
        <v>81</v>
      </c>
    </row>
    <row r="231" s="12" customFormat="1">
      <c r="B231" s="206"/>
      <c r="D231" s="200" t="s">
        <v>227</v>
      </c>
      <c r="E231" s="207" t="s">
        <v>5</v>
      </c>
      <c r="F231" s="208" t="s">
        <v>891</v>
      </c>
      <c r="H231" s="207" t="s">
        <v>5</v>
      </c>
      <c r="L231" s="206"/>
      <c r="M231" s="209"/>
      <c r="N231" s="210"/>
      <c r="O231" s="210"/>
      <c r="P231" s="210"/>
      <c r="Q231" s="210"/>
      <c r="R231" s="210"/>
      <c r="S231" s="210"/>
      <c r="T231" s="211"/>
      <c r="AT231" s="207" t="s">
        <v>227</v>
      </c>
      <c r="AU231" s="207" t="s">
        <v>81</v>
      </c>
      <c r="AV231" s="12" t="s">
        <v>79</v>
      </c>
      <c r="AW231" s="12" t="s">
        <v>36</v>
      </c>
      <c r="AX231" s="12" t="s">
        <v>73</v>
      </c>
      <c r="AY231" s="207" t="s">
        <v>133</v>
      </c>
    </row>
    <row r="232" s="13" customFormat="1">
      <c r="B232" s="212"/>
      <c r="D232" s="200" t="s">
        <v>227</v>
      </c>
      <c r="E232" s="213" t="s">
        <v>5</v>
      </c>
      <c r="F232" s="214" t="s">
        <v>892</v>
      </c>
      <c r="H232" s="215">
        <v>410</v>
      </c>
      <c r="L232" s="212"/>
      <c r="M232" s="216"/>
      <c r="N232" s="217"/>
      <c r="O232" s="217"/>
      <c r="P232" s="217"/>
      <c r="Q232" s="217"/>
      <c r="R232" s="217"/>
      <c r="S232" s="217"/>
      <c r="T232" s="218"/>
      <c r="AT232" s="213" t="s">
        <v>227</v>
      </c>
      <c r="AU232" s="213" t="s">
        <v>81</v>
      </c>
      <c r="AV232" s="13" t="s">
        <v>81</v>
      </c>
      <c r="AW232" s="13" t="s">
        <v>36</v>
      </c>
      <c r="AX232" s="13" t="s">
        <v>73</v>
      </c>
      <c r="AY232" s="213" t="s">
        <v>133</v>
      </c>
    </row>
    <row r="233" s="14" customFormat="1">
      <c r="B233" s="219"/>
      <c r="D233" s="200" t="s">
        <v>227</v>
      </c>
      <c r="E233" s="220" t="s">
        <v>5</v>
      </c>
      <c r="F233" s="221" t="s">
        <v>230</v>
      </c>
      <c r="H233" s="222">
        <v>410</v>
      </c>
      <c r="L233" s="219"/>
      <c r="M233" s="223"/>
      <c r="N233" s="224"/>
      <c r="O233" s="224"/>
      <c r="P233" s="224"/>
      <c r="Q233" s="224"/>
      <c r="R233" s="224"/>
      <c r="S233" s="224"/>
      <c r="T233" s="225"/>
      <c r="AT233" s="220" t="s">
        <v>227</v>
      </c>
      <c r="AU233" s="220" t="s">
        <v>81</v>
      </c>
      <c r="AV233" s="14" t="s">
        <v>132</v>
      </c>
      <c r="AW233" s="14" t="s">
        <v>36</v>
      </c>
      <c r="AX233" s="14" t="s">
        <v>79</v>
      </c>
      <c r="AY233" s="220" t="s">
        <v>133</v>
      </c>
    </row>
    <row r="234" s="1" customFormat="1" ht="25.5" customHeight="1">
      <c r="B234" s="188"/>
      <c r="C234" s="189" t="s">
        <v>401</v>
      </c>
      <c r="D234" s="189" t="s">
        <v>135</v>
      </c>
      <c r="E234" s="190" t="s">
        <v>530</v>
      </c>
      <c r="F234" s="191" t="s">
        <v>531</v>
      </c>
      <c r="G234" s="192" t="s">
        <v>223</v>
      </c>
      <c r="H234" s="193">
        <v>410</v>
      </c>
      <c r="I234" s="194">
        <v>233</v>
      </c>
      <c r="J234" s="194">
        <f>ROUND(I234*H234,2)</f>
        <v>95530</v>
      </c>
      <c r="K234" s="191" t="s">
        <v>224</v>
      </c>
      <c r="L234" s="42"/>
      <c r="M234" s="195" t="s">
        <v>5</v>
      </c>
      <c r="N234" s="196" t="s">
        <v>44</v>
      </c>
      <c r="O234" s="197">
        <v>0.012999999999999999</v>
      </c>
      <c r="P234" s="197">
        <f>O234*H234</f>
        <v>5.3300000000000001</v>
      </c>
      <c r="Q234" s="197">
        <v>0.10373</v>
      </c>
      <c r="R234" s="197">
        <f>Q234*H234</f>
        <v>42.529299999999999</v>
      </c>
      <c r="S234" s="197">
        <v>0</v>
      </c>
      <c r="T234" s="198">
        <f>S234*H234</f>
        <v>0</v>
      </c>
      <c r="AR234" s="26" t="s">
        <v>132</v>
      </c>
      <c r="AT234" s="26" t="s">
        <v>135</v>
      </c>
      <c r="AU234" s="26" t="s">
        <v>81</v>
      </c>
      <c r="AY234" s="26" t="s">
        <v>133</v>
      </c>
      <c r="BE234" s="199">
        <f>IF(N234="základní",J234,0)</f>
        <v>95530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26" t="s">
        <v>79</v>
      </c>
      <c r="BK234" s="199">
        <f>ROUND(I234*H234,2)</f>
        <v>95530</v>
      </c>
      <c r="BL234" s="26" t="s">
        <v>132</v>
      </c>
      <c r="BM234" s="26" t="s">
        <v>951</v>
      </c>
    </row>
    <row r="235" s="1" customFormat="1">
      <c r="B235" s="42"/>
      <c r="D235" s="200" t="s">
        <v>140</v>
      </c>
      <c r="F235" s="201" t="s">
        <v>533</v>
      </c>
      <c r="L235" s="42"/>
      <c r="M235" s="202"/>
      <c r="N235" s="43"/>
      <c r="O235" s="43"/>
      <c r="P235" s="43"/>
      <c r="Q235" s="43"/>
      <c r="R235" s="43"/>
      <c r="S235" s="43"/>
      <c r="T235" s="81"/>
      <c r="AT235" s="26" t="s">
        <v>140</v>
      </c>
      <c r="AU235" s="26" t="s">
        <v>81</v>
      </c>
    </row>
    <row r="236" s="12" customFormat="1">
      <c r="B236" s="206"/>
      <c r="D236" s="200" t="s">
        <v>227</v>
      </c>
      <c r="E236" s="207" t="s">
        <v>5</v>
      </c>
      <c r="F236" s="208" t="s">
        <v>891</v>
      </c>
      <c r="H236" s="207" t="s">
        <v>5</v>
      </c>
      <c r="L236" s="206"/>
      <c r="M236" s="209"/>
      <c r="N236" s="210"/>
      <c r="O236" s="210"/>
      <c r="P236" s="210"/>
      <c r="Q236" s="210"/>
      <c r="R236" s="210"/>
      <c r="S236" s="210"/>
      <c r="T236" s="211"/>
      <c r="AT236" s="207" t="s">
        <v>227</v>
      </c>
      <c r="AU236" s="207" t="s">
        <v>81</v>
      </c>
      <c r="AV236" s="12" t="s">
        <v>79</v>
      </c>
      <c r="AW236" s="12" t="s">
        <v>36</v>
      </c>
      <c r="AX236" s="12" t="s">
        <v>73</v>
      </c>
      <c r="AY236" s="207" t="s">
        <v>133</v>
      </c>
    </row>
    <row r="237" s="13" customFormat="1">
      <c r="B237" s="212"/>
      <c r="D237" s="200" t="s">
        <v>227</v>
      </c>
      <c r="E237" s="213" t="s">
        <v>5</v>
      </c>
      <c r="F237" s="214" t="s">
        <v>892</v>
      </c>
      <c r="H237" s="215">
        <v>410</v>
      </c>
      <c r="L237" s="212"/>
      <c r="M237" s="216"/>
      <c r="N237" s="217"/>
      <c r="O237" s="217"/>
      <c r="P237" s="217"/>
      <c r="Q237" s="217"/>
      <c r="R237" s="217"/>
      <c r="S237" s="217"/>
      <c r="T237" s="218"/>
      <c r="AT237" s="213" t="s">
        <v>227</v>
      </c>
      <c r="AU237" s="213" t="s">
        <v>81</v>
      </c>
      <c r="AV237" s="13" t="s">
        <v>81</v>
      </c>
      <c r="AW237" s="13" t="s">
        <v>36</v>
      </c>
      <c r="AX237" s="13" t="s">
        <v>73</v>
      </c>
      <c r="AY237" s="213" t="s">
        <v>133</v>
      </c>
    </row>
    <row r="238" s="14" customFormat="1">
      <c r="B238" s="219"/>
      <c r="D238" s="200" t="s">
        <v>227</v>
      </c>
      <c r="E238" s="220" t="s">
        <v>5</v>
      </c>
      <c r="F238" s="221" t="s">
        <v>230</v>
      </c>
      <c r="H238" s="222">
        <v>410</v>
      </c>
      <c r="L238" s="219"/>
      <c r="M238" s="223"/>
      <c r="N238" s="224"/>
      <c r="O238" s="224"/>
      <c r="P238" s="224"/>
      <c r="Q238" s="224"/>
      <c r="R238" s="224"/>
      <c r="S238" s="224"/>
      <c r="T238" s="225"/>
      <c r="AT238" s="220" t="s">
        <v>227</v>
      </c>
      <c r="AU238" s="220" t="s">
        <v>81</v>
      </c>
      <c r="AV238" s="14" t="s">
        <v>132</v>
      </c>
      <c r="AW238" s="14" t="s">
        <v>36</v>
      </c>
      <c r="AX238" s="14" t="s">
        <v>79</v>
      </c>
      <c r="AY238" s="220" t="s">
        <v>133</v>
      </c>
    </row>
    <row r="239" s="1" customFormat="1" ht="25.5" customHeight="1">
      <c r="B239" s="188"/>
      <c r="C239" s="189" t="s">
        <v>405</v>
      </c>
      <c r="D239" s="189" t="s">
        <v>135</v>
      </c>
      <c r="E239" s="190" t="s">
        <v>952</v>
      </c>
      <c r="F239" s="191" t="s">
        <v>953</v>
      </c>
      <c r="G239" s="192" t="s">
        <v>223</v>
      </c>
      <c r="H239" s="193">
        <v>12</v>
      </c>
      <c r="I239" s="194">
        <v>245</v>
      </c>
      <c r="J239" s="194">
        <f>ROUND(I239*H239,2)</f>
        <v>2940</v>
      </c>
      <c r="K239" s="191" t="s">
        <v>224</v>
      </c>
      <c r="L239" s="42"/>
      <c r="M239" s="195" t="s">
        <v>5</v>
      </c>
      <c r="N239" s="196" t="s">
        <v>44</v>
      </c>
      <c r="O239" s="197">
        <v>0.63600000000000001</v>
      </c>
      <c r="P239" s="197">
        <f>O239*H239</f>
        <v>7.6319999999999997</v>
      </c>
      <c r="Q239" s="197">
        <v>0.098000000000000004</v>
      </c>
      <c r="R239" s="197">
        <f>Q239*H239</f>
        <v>1.1760000000000002</v>
      </c>
      <c r="S239" s="197">
        <v>0</v>
      </c>
      <c r="T239" s="198">
        <f>S239*H239</f>
        <v>0</v>
      </c>
      <c r="AR239" s="26" t="s">
        <v>132</v>
      </c>
      <c r="AT239" s="26" t="s">
        <v>135</v>
      </c>
      <c r="AU239" s="26" t="s">
        <v>81</v>
      </c>
      <c r="AY239" s="26" t="s">
        <v>133</v>
      </c>
      <c r="BE239" s="199">
        <f>IF(N239="základní",J239,0)</f>
        <v>2940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26" t="s">
        <v>79</v>
      </c>
      <c r="BK239" s="199">
        <f>ROUND(I239*H239,2)</f>
        <v>2940</v>
      </c>
      <c r="BL239" s="26" t="s">
        <v>132</v>
      </c>
      <c r="BM239" s="26" t="s">
        <v>954</v>
      </c>
    </row>
    <row r="240" s="1" customFormat="1">
      <c r="B240" s="42"/>
      <c r="D240" s="200" t="s">
        <v>140</v>
      </c>
      <c r="F240" s="201" t="s">
        <v>955</v>
      </c>
      <c r="L240" s="42"/>
      <c r="M240" s="202"/>
      <c r="N240" s="43"/>
      <c r="O240" s="43"/>
      <c r="P240" s="43"/>
      <c r="Q240" s="43"/>
      <c r="R240" s="43"/>
      <c r="S240" s="43"/>
      <c r="T240" s="81"/>
      <c r="AT240" s="26" t="s">
        <v>140</v>
      </c>
      <c r="AU240" s="26" t="s">
        <v>81</v>
      </c>
    </row>
    <row r="241" s="12" customFormat="1">
      <c r="B241" s="206"/>
      <c r="D241" s="200" t="s">
        <v>227</v>
      </c>
      <c r="E241" s="207" t="s">
        <v>5</v>
      </c>
      <c r="F241" s="208" t="s">
        <v>72</v>
      </c>
      <c r="H241" s="207" t="s">
        <v>5</v>
      </c>
      <c r="L241" s="206"/>
      <c r="M241" s="209"/>
      <c r="N241" s="210"/>
      <c r="O241" s="210"/>
      <c r="P241" s="210"/>
      <c r="Q241" s="210"/>
      <c r="R241" s="210"/>
      <c r="S241" s="210"/>
      <c r="T241" s="211"/>
      <c r="AT241" s="207" t="s">
        <v>227</v>
      </c>
      <c r="AU241" s="207" t="s">
        <v>81</v>
      </c>
      <c r="AV241" s="12" t="s">
        <v>79</v>
      </c>
      <c r="AW241" s="12" t="s">
        <v>36</v>
      </c>
      <c r="AX241" s="12" t="s">
        <v>73</v>
      </c>
      <c r="AY241" s="207" t="s">
        <v>133</v>
      </c>
    </row>
    <row r="242" s="13" customFormat="1">
      <c r="B242" s="212"/>
      <c r="D242" s="200" t="s">
        <v>227</v>
      </c>
      <c r="E242" s="213" t="s">
        <v>5</v>
      </c>
      <c r="F242" s="214" t="s">
        <v>190</v>
      </c>
      <c r="H242" s="215">
        <v>12</v>
      </c>
      <c r="L242" s="212"/>
      <c r="M242" s="216"/>
      <c r="N242" s="217"/>
      <c r="O242" s="217"/>
      <c r="P242" s="217"/>
      <c r="Q242" s="217"/>
      <c r="R242" s="217"/>
      <c r="S242" s="217"/>
      <c r="T242" s="218"/>
      <c r="AT242" s="213" t="s">
        <v>227</v>
      </c>
      <c r="AU242" s="213" t="s">
        <v>81</v>
      </c>
      <c r="AV242" s="13" t="s">
        <v>81</v>
      </c>
      <c r="AW242" s="13" t="s">
        <v>36</v>
      </c>
      <c r="AX242" s="13" t="s">
        <v>73</v>
      </c>
      <c r="AY242" s="213" t="s">
        <v>133</v>
      </c>
    </row>
    <row r="243" s="14" customFormat="1">
      <c r="B243" s="219"/>
      <c r="D243" s="200" t="s">
        <v>227</v>
      </c>
      <c r="E243" s="220" t="s">
        <v>5</v>
      </c>
      <c r="F243" s="221" t="s">
        <v>230</v>
      </c>
      <c r="H243" s="222">
        <v>12</v>
      </c>
      <c r="L243" s="219"/>
      <c r="M243" s="223"/>
      <c r="N243" s="224"/>
      <c r="O243" s="224"/>
      <c r="P243" s="224"/>
      <c r="Q243" s="224"/>
      <c r="R243" s="224"/>
      <c r="S243" s="224"/>
      <c r="T243" s="225"/>
      <c r="AT243" s="220" t="s">
        <v>227</v>
      </c>
      <c r="AU243" s="220" t="s">
        <v>81</v>
      </c>
      <c r="AV243" s="14" t="s">
        <v>132</v>
      </c>
      <c r="AW243" s="14" t="s">
        <v>36</v>
      </c>
      <c r="AX243" s="14" t="s">
        <v>79</v>
      </c>
      <c r="AY243" s="220" t="s">
        <v>133</v>
      </c>
    </row>
    <row r="244" s="1" customFormat="1" ht="16.5" customHeight="1">
      <c r="B244" s="188"/>
      <c r="C244" s="226" t="s">
        <v>409</v>
      </c>
      <c r="D244" s="226" t="s">
        <v>311</v>
      </c>
      <c r="E244" s="227" t="s">
        <v>956</v>
      </c>
      <c r="F244" s="228" t="s">
        <v>957</v>
      </c>
      <c r="G244" s="229" t="s">
        <v>219</v>
      </c>
      <c r="H244" s="230">
        <v>51</v>
      </c>
      <c r="I244" s="231">
        <v>72.700000000000003</v>
      </c>
      <c r="J244" s="231">
        <f>ROUND(I244*H244,2)</f>
        <v>3707.6999999999998</v>
      </c>
      <c r="K244" s="228" t="s">
        <v>224</v>
      </c>
      <c r="L244" s="232"/>
      <c r="M244" s="233" t="s">
        <v>5</v>
      </c>
      <c r="N244" s="234" t="s">
        <v>44</v>
      </c>
      <c r="O244" s="197">
        <v>0</v>
      </c>
      <c r="P244" s="197">
        <f>O244*H244</f>
        <v>0</v>
      </c>
      <c r="Q244" s="197">
        <v>0.027</v>
      </c>
      <c r="R244" s="197">
        <f>Q244*H244</f>
        <v>1.377</v>
      </c>
      <c r="S244" s="197">
        <v>0</v>
      </c>
      <c r="T244" s="198">
        <f>S244*H244</f>
        <v>0</v>
      </c>
      <c r="AR244" s="26" t="s">
        <v>170</v>
      </c>
      <c r="AT244" s="26" t="s">
        <v>311</v>
      </c>
      <c r="AU244" s="26" t="s">
        <v>81</v>
      </c>
      <c r="AY244" s="26" t="s">
        <v>133</v>
      </c>
      <c r="BE244" s="199">
        <f>IF(N244="základní",J244,0)</f>
        <v>3707.6999999999998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26" t="s">
        <v>79</v>
      </c>
      <c r="BK244" s="199">
        <f>ROUND(I244*H244,2)</f>
        <v>3707.6999999999998</v>
      </c>
      <c r="BL244" s="26" t="s">
        <v>132</v>
      </c>
      <c r="BM244" s="26" t="s">
        <v>958</v>
      </c>
    </row>
    <row r="245" s="1" customFormat="1">
      <c r="B245" s="42"/>
      <c r="D245" s="200" t="s">
        <v>140</v>
      </c>
      <c r="F245" s="201" t="s">
        <v>957</v>
      </c>
      <c r="L245" s="42"/>
      <c r="M245" s="202"/>
      <c r="N245" s="43"/>
      <c r="O245" s="43"/>
      <c r="P245" s="43"/>
      <c r="Q245" s="43"/>
      <c r="R245" s="43"/>
      <c r="S245" s="43"/>
      <c r="T245" s="81"/>
      <c r="AT245" s="26" t="s">
        <v>140</v>
      </c>
      <c r="AU245" s="26" t="s">
        <v>81</v>
      </c>
    </row>
    <row r="246" s="13" customFormat="1">
      <c r="B246" s="212"/>
      <c r="D246" s="200" t="s">
        <v>227</v>
      </c>
      <c r="E246" s="213" t="s">
        <v>5</v>
      </c>
      <c r="F246" s="214" t="s">
        <v>959</v>
      </c>
      <c r="H246" s="215">
        <v>51</v>
      </c>
      <c r="L246" s="212"/>
      <c r="M246" s="216"/>
      <c r="N246" s="217"/>
      <c r="O246" s="217"/>
      <c r="P246" s="217"/>
      <c r="Q246" s="217"/>
      <c r="R246" s="217"/>
      <c r="S246" s="217"/>
      <c r="T246" s="218"/>
      <c r="AT246" s="213" t="s">
        <v>227</v>
      </c>
      <c r="AU246" s="213" t="s">
        <v>81</v>
      </c>
      <c r="AV246" s="13" t="s">
        <v>81</v>
      </c>
      <c r="AW246" s="13" t="s">
        <v>36</v>
      </c>
      <c r="AX246" s="13" t="s">
        <v>73</v>
      </c>
      <c r="AY246" s="213" t="s">
        <v>133</v>
      </c>
    </row>
    <row r="247" s="14" customFormat="1">
      <c r="B247" s="219"/>
      <c r="D247" s="200" t="s">
        <v>227</v>
      </c>
      <c r="E247" s="220" t="s">
        <v>5</v>
      </c>
      <c r="F247" s="221" t="s">
        <v>230</v>
      </c>
      <c r="H247" s="222">
        <v>51</v>
      </c>
      <c r="L247" s="219"/>
      <c r="M247" s="223"/>
      <c r="N247" s="224"/>
      <c r="O247" s="224"/>
      <c r="P247" s="224"/>
      <c r="Q247" s="224"/>
      <c r="R247" s="224"/>
      <c r="S247" s="224"/>
      <c r="T247" s="225"/>
      <c r="AT247" s="220" t="s">
        <v>227</v>
      </c>
      <c r="AU247" s="220" t="s">
        <v>81</v>
      </c>
      <c r="AV247" s="14" t="s">
        <v>132</v>
      </c>
      <c r="AW247" s="14" t="s">
        <v>36</v>
      </c>
      <c r="AX247" s="14" t="s">
        <v>79</v>
      </c>
      <c r="AY247" s="220" t="s">
        <v>133</v>
      </c>
    </row>
    <row r="248" s="1" customFormat="1" ht="25.5" customHeight="1">
      <c r="B248" s="188"/>
      <c r="C248" s="189" t="s">
        <v>413</v>
      </c>
      <c r="D248" s="189" t="s">
        <v>135</v>
      </c>
      <c r="E248" s="190" t="s">
        <v>960</v>
      </c>
      <c r="F248" s="191" t="s">
        <v>961</v>
      </c>
      <c r="G248" s="192" t="s">
        <v>223</v>
      </c>
      <c r="H248" s="193">
        <v>40</v>
      </c>
      <c r="I248" s="194">
        <v>199</v>
      </c>
      <c r="J248" s="194">
        <f>ROUND(I248*H248,2)</f>
        <v>7960</v>
      </c>
      <c r="K248" s="191" t="s">
        <v>224</v>
      </c>
      <c r="L248" s="42"/>
      <c r="M248" s="195" t="s">
        <v>5</v>
      </c>
      <c r="N248" s="196" t="s">
        <v>44</v>
      </c>
      <c r="O248" s="197">
        <v>0.64800000000000002</v>
      </c>
      <c r="P248" s="197">
        <f>O248*H248</f>
        <v>25.920000000000002</v>
      </c>
      <c r="Q248" s="197">
        <v>0.10100000000000001</v>
      </c>
      <c r="R248" s="197">
        <f>Q248*H248</f>
        <v>4.04</v>
      </c>
      <c r="S248" s="197">
        <v>0</v>
      </c>
      <c r="T248" s="198">
        <f>S248*H248</f>
        <v>0</v>
      </c>
      <c r="AR248" s="26" t="s">
        <v>132</v>
      </c>
      <c r="AT248" s="26" t="s">
        <v>135</v>
      </c>
      <c r="AU248" s="26" t="s">
        <v>81</v>
      </c>
      <c r="AY248" s="26" t="s">
        <v>133</v>
      </c>
      <c r="BE248" s="199">
        <f>IF(N248="základní",J248,0)</f>
        <v>7960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26" t="s">
        <v>79</v>
      </c>
      <c r="BK248" s="199">
        <f>ROUND(I248*H248,2)</f>
        <v>7960</v>
      </c>
      <c r="BL248" s="26" t="s">
        <v>132</v>
      </c>
      <c r="BM248" s="26" t="s">
        <v>962</v>
      </c>
    </row>
    <row r="249" s="1" customFormat="1">
      <c r="B249" s="42"/>
      <c r="D249" s="200" t="s">
        <v>140</v>
      </c>
      <c r="F249" s="201" t="s">
        <v>963</v>
      </c>
      <c r="L249" s="42"/>
      <c r="M249" s="202"/>
      <c r="N249" s="43"/>
      <c r="O249" s="43"/>
      <c r="P249" s="43"/>
      <c r="Q249" s="43"/>
      <c r="R249" s="43"/>
      <c r="S249" s="43"/>
      <c r="T249" s="81"/>
      <c r="AT249" s="26" t="s">
        <v>140</v>
      </c>
      <c r="AU249" s="26" t="s">
        <v>81</v>
      </c>
    </row>
    <row r="250" s="12" customFormat="1">
      <c r="B250" s="206"/>
      <c r="D250" s="200" t="s">
        <v>227</v>
      </c>
      <c r="E250" s="207" t="s">
        <v>5</v>
      </c>
      <c r="F250" s="208" t="s">
        <v>890</v>
      </c>
      <c r="H250" s="207" t="s">
        <v>5</v>
      </c>
      <c r="L250" s="206"/>
      <c r="M250" s="209"/>
      <c r="N250" s="210"/>
      <c r="O250" s="210"/>
      <c r="P250" s="210"/>
      <c r="Q250" s="210"/>
      <c r="R250" s="210"/>
      <c r="S250" s="210"/>
      <c r="T250" s="211"/>
      <c r="AT250" s="207" t="s">
        <v>227</v>
      </c>
      <c r="AU250" s="207" t="s">
        <v>81</v>
      </c>
      <c r="AV250" s="12" t="s">
        <v>79</v>
      </c>
      <c r="AW250" s="12" t="s">
        <v>36</v>
      </c>
      <c r="AX250" s="12" t="s">
        <v>73</v>
      </c>
      <c r="AY250" s="207" t="s">
        <v>133</v>
      </c>
    </row>
    <row r="251" s="13" customFormat="1">
      <c r="B251" s="212"/>
      <c r="D251" s="200" t="s">
        <v>227</v>
      </c>
      <c r="E251" s="213" t="s">
        <v>5</v>
      </c>
      <c r="F251" s="214" t="s">
        <v>456</v>
      </c>
      <c r="H251" s="215">
        <v>40</v>
      </c>
      <c r="L251" s="212"/>
      <c r="M251" s="216"/>
      <c r="N251" s="217"/>
      <c r="O251" s="217"/>
      <c r="P251" s="217"/>
      <c r="Q251" s="217"/>
      <c r="R251" s="217"/>
      <c r="S251" s="217"/>
      <c r="T251" s="218"/>
      <c r="AT251" s="213" t="s">
        <v>227</v>
      </c>
      <c r="AU251" s="213" t="s">
        <v>81</v>
      </c>
      <c r="AV251" s="13" t="s">
        <v>81</v>
      </c>
      <c r="AW251" s="13" t="s">
        <v>36</v>
      </c>
      <c r="AX251" s="13" t="s">
        <v>73</v>
      </c>
      <c r="AY251" s="213" t="s">
        <v>133</v>
      </c>
    </row>
    <row r="252" s="14" customFormat="1">
      <c r="B252" s="219"/>
      <c r="D252" s="200" t="s">
        <v>227</v>
      </c>
      <c r="E252" s="220" t="s">
        <v>5</v>
      </c>
      <c r="F252" s="221" t="s">
        <v>230</v>
      </c>
      <c r="H252" s="222">
        <v>40</v>
      </c>
      <c r="L252" s="219"/>
      <c r="M252" s="223"/>
      <c r="N252" s="224"/>
      <c r="O252" s="224"/>
      <c r="P252" s="224"/>
      <c r="Q252" s="224"/>
      <c r="R252" s="224"/>
      <c r="S252" s="224"/>
      <c r="T252" s="225"/>
      <c r="AT252" s="220" t="s">
        <v>227</v>
      </c>
      <c r="AU252" s="220" t="s">
        <v>81</v>
      </c>
      <c r="AV252" s="14" t="s">
        <v>132</v>
      </c>
      <c r="AW252" s="14" t="s">
        <v>36</v>
      </c>
      <c r="AX252" s="14" t="s">
        <v>79</v>
      </c>
      <c r="AY252" s="220" t="s">
        <v>133</v>
      </c>
    </row>
    <row r="253" s="1" customFormat="1" ht="16.5" customHeight="1">
      <c r="B253" s="188"/>
      <c r="C253" s="226" t="s">
        <v>420</v>
      </c>
      <c r="D253" s="226" t="s">
        <v>311</v>
      </c>
      <c r="E253" s="227" t="s">
        <v>964</v>
      </c>
      <c r="F253" s="228" t="s">
        <v>965</v>
      </c>
      <c r="G253" s="229" t="s">
        <v>223</v>
      </c>
      <c r="H253" s="230">
        <v>40.799999999999997</v>
      </c>
      <c r="I253" s="231">
        <v>340</v>
      </c>
      <c r="J253" s="231">
        <f>ROUND(I253*H253,2)</f>
        <v>13872</v>
      </c>
      <c r="K253" s="228" t="s">
        <v>224</v>
      </c>
      <c r="L253" s="232"/>
      <c r="M253" s="233" t="s">
        <v>5</v>
      </c>
      <c r="N253" s="234" t="s">
        <v>44</v>
      </c>
      <c r="O253" s="197">
        <v>0</v>
      </c>
      <c r="P253" s="197">
        <f>O253*H253</f>
        <v>0</v>
      </c>
      <c r="Q253" s="197">
        <v>0.108</v>
      </c>
      <c r="R253" s="197">
        <f>Q253*H253</f>
        <v>4.4063999999999997</v>
      </c>
      <c r="S253" s="197">
        <v>0</v>
      </c>
      <c r="T253" s="198">
        <f>S253*H253</f>
        <v>0</v>
      </c>
      <c r="AR253" s="26" t="s">
        <v>170</v>
      </c>
      <c r="AT253" s="26" t="s">
        <v>311</v>
      </c>
      <c r="AU253" s="26" t="s">
        <v>81</v>
      </c>
      <c r="AY253" s="26" t="s">
        <v>133</v>
      </c>
      <c r="BE253" s="199">
        <f>IF(N253="základní",J253,0)</f>
        <v>13872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26" t="s">
        <v>79</v>
      </c>
      <c r="BK253" s="199">
        <f>ROUND(I253*H253,2)</f>
        <v>13872</v>
      </c>
      <c r="BL253" s="26" t="s">
        <v>132</v>
      </c>
      <c r="BM253" s="26" t="s">
        <v>966</v>
      </c>
    </row>
    <row r="254" s="1" customFormat="1">
      <c r="B254" s="42"/>
      <c r="D254" s="200" t="s">
        <v>140</v>
      </c>
      <c r="F254" s="201" t="s">
        <v>965</v>
      </c>
      <c r="L254" s="42"/>
      <c r="M254" s="202"/>
      <c r="N254" s="43"/>
      <c r="O254" s="43"/>
      <c r="P254" s="43"/>
      <c r="Q254" s="43"/>
      <c r="R254" s="43"/>
      <c r="S254" s="43"/>
      <c r="T254" s="81"/>
      <c r="AT254" s="26" t="s">
        <v>140</v>
      </c>
      <c r="AU254" s="26" t="s">
        <v>81</v>
      </c>
    </row>
    <row r="255" s="13" customFormat="1">
      <c r="B255" s="212"/>
      <c r="D255" s="200" t="s">
        <v>227</v>
      </c>
      <c r="E255" s="213" t="s">
        <v>5</v>
      </c>
      <c r="F255" s="214" t="s">
        <v>967</v>
      </c>
      <c r="H255" s="215">
        <v>40.799999999999997</v>
      </c>
      <c r="L255" s="212"/>
      <c r="M255" s="216"/>
      <c r="N255" s="217"/>
      <c r="O255" s="217"/>
      <c r="P255" s="217"/>
      <c r="Q255" s="217"/>
      <c r="R255" s="217"/>
      <c r="S255" s="217"/>
      <c r="T255" s="218"/>
      <c r="AT255" s="213" t="s">
        <v>227</v>
      </c>
      <c r="AU255" s="213" t="s">
        <v>81</v>
      </c>
      <c r="AV255" s="13" t="s">
        <v>81</v>
      </c>
      <c r="AW255" s="13" t="s">
        <v>36</v>
      </c>
      <c r="AX255" s="13" t="s">
        <v>73</v>
      </c>
      <c r="AY255" s="213" t="s">
        <v>133</v>
      </c>
    </row>
    <row r="256" s="14" customFormat="1">
      <c r="B256" s="219"/>
      <c r="D256" s="200" t="s">
        <v>227</v>
      </c>
      <c r="E256" s="220" t="s">
        <v>5</v>
      </c>
      <c r="F256" s="221" t="s">
        <v>230</v>
      </c>
      <c r="H256" s="222">
        <v>40.799999999999997</v>
      </c>
      <c r="L256" s="219"/>
      <c r="M256" s="223"/>
      <c r="N256" s="224"/>
      <c r="O256" s="224"/>
      <c r="P256" s="224"/>
      <c r="Q256" s="224"/>
      <c r="R256" s="224"/>
      <c r="S256" s="224"/>
      <c r="T256" s="225"/>
      <c r="AT256" s="220" t="s">
        <v>227</v>
      </c>
      <c r="AU256" s="220" t="s">
        <v>81</v>
      </c>
      <c r="AV256" s="14" t="s">
        <v>132</v>
      </c>
      <c r="AW256" s="14" t="s">
        <v>36</v>
      </c>
      <c r="AX256" s="14" t="s">
        <v>79</v>
      </c>
      <c r="AY256" s="220" t="s">
        <v>133</v>
      </c>
    </row>
    <row r="257" s="1" customFormat="1" ht="16.5" customHeight="1">
      <c r="B257" s="188"/>
      <c r="C257" s="189" t="s">
        <v>428</v>
      </c>
      <c r="D257" s="189" t="s">
        <v>135</v>
      </c>
      <c r="E257" s="190" t="s">
        <v>968</v>
      </c>
      <c r="F257" s="191" t="s">
        <v>969</v>
      </c>
      <c r="G257" s="192" t="s">
        <v>356</v>
      </c>
      <c r="H257" s="193">
        <v>40</v>
      </c>
      <c r="I257" s="194">
        <v>55.200000000000003</v>
      </c>
      <c r="J257" s="194">
        <f>ROUND(I257*H257,2)</f>
        <v>2208</v>
      </c>
      <c r="K257" s="191" t="s">
        <v>224</v>
      </c>
      <c r="L257" s="42"/>
      <c r="M257" s="195" t="s">
        <v>5</v>
      </c>
      <c r="N257" s="196" t="s">
        <v>44</v>
      </c>
      <c r="O257" s="197">
        <v>0.045999999999999999</v>
      </c>
      <c r="P257" s="197">
        <f>O257*H257</f>
        <v>1.8399999999999999</v>
      </c>
      <c r="Q257" s="197">
        <v>0.0035999999999999999</v>
      </c>
      <c r="R257" s="197">
        <f>Q257*H257</f>
        <v>0.14399999999999999</v>
      </c>
      <c r="S257" s="197">
        <v>0</v>
      </c>
      <c r="T257" s="198">
        <f>S257*H257</f>
        <v>0</v>
      </c>
      <c r="AR257" s="26" t="s">
        <v>132</v>
      </c>
      <c r="AT257" s="26" t="s">
        <v>135</v>
      </c>
      <c r="AU257" s="26" t="s">
        <v>81</v>
      </c>
      <c r="AY257" s="26" t="s">
        <v>133</v>
      </c>
      <c r="BE257" s="199">
        <f>IF(N257="základní",J257,0)</f>
        <v>2208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26" t="s">
        <v>79</v>
      </c>
      <c r="BK257" s="199">
        <f>ROUND(I257*H257,2)</f>
        <v>2208</v>
      </c>
      <c r="BL257" s="26" t="s">
        <v>132</v>
      </c>
      <c r="BM257" s="26" t="s">
        <v>970</v>
      </c>
    </row>
    <row r="258" s="1" customFormat="1">
      <c r="B258" s="42"/>
      <c r="D258" s="200" t="s">
        <v>140</v>
      </c>
      <c r="F258" s="201" t="s">
        <v>971</v>
      </c>
      <c r="L258" s="42"/>
      <c r="M258" s="202"/>
      <c r="N258" s="43"/>
      <c r="O258" s="43"/>
      <c r="P258" s="43"/>
      <c r="Q258" s="43"/>
      <c r="R258" s="43"/>
      <c r="S258" s="43"/>
      <c r="T258" s="81"/>
      <c r="AT258" s="26" t="s">
        <v>140</v>
      </c>
      <c r="AU258" s="26" t="s">
        <v>81</v>
      </c>
    </row>
    <row r="259" s="12" customFormat="1">
      <c r="B259" s="206"/>
      <c r="D259" s="200" t="s">
        <v>227</v>
      </c>
      <c r="E259" s="207" t="s">
        <v>5</v>
      </c>
      <c r="F259" s="208" t="s">
        <v>607</v>
      </c>
      <c r="H259" s="207" t="s">
        <v>5</v>
      </c>
      <c r="L259" s="206"/>
      <c r="M259" s="209"/>
      <c r="N259" s="210"/>
      <c r="O259" s="210"/>
      <c r="P259" s="210"/>
      <c r="Q259" s="210"/>
      <c r="R259" s="210"/>
      <c r="S259" s="210"/>
      <c r="T259" s="211"/>
      <c r="AT259" s="207" t="s">
        <v>227</v>
      </c>
      <c r="AU259" s="207" t="s">
        <v>81</v>
      </c>
      <c r="AV259" s="12" t="s">
        <v>79</v>
      </c>
      <c r="AW259" s="12" t="s">
        <v>36</v>
      </c>
      <c r="AX259" s="12" t="s">
        <v>73</v>
      </c>
      <c r="AY259" s="207" t="s">
        <v>133</v>
      </c>
    </row>
    <row r="260" s="13" customFormat="1">
      <c r="B260" s="212"/>
      <c r="D260" s="200" t="s">
        <v>227</v>
      </c>
      <c r="E260" s="213" t="s">
        <v>5</v>
      </c>
      <c r="F260" s="214" t="s">
        <v>972</v>
      </c>
      <c r="H260" s="215">
        <v>40</v>
      </c>
      <c r="L260" s="212"/>
      <c r="M260" s="216"/>
      <c r="N260" s="217"/>
      <c r="O260" s="217"/>
      <c r="P260" s="217"/>
      <c r="Q260" s="217"/>
      <c r="R260" s="217"/>
      <c r="S260" s="217"/>
      <c r="T260" s="218"/>
      <c r="AT260" s="213" t="s">
        <v>227</v>
      </c>
      <c r="AU260" s="213" t="s">
        <v>81</v>
      </c>
      <c r="AV260" s="13" t="s">
        <v>81</v>
      </c>
      <c r="AW260" s="13" t="s">
        <v>36</v>
      </c>
      <c r="AX260" s="13" t="s">
        <v>73</v>
      </c>
      <c r="AY260" s="213" t="s">
        <v>133</v>
      </c>
    </row>
    <row r="261" s="14" customFormat="1">
      <c r="B261" s="219"/>
      <c r="D261" s="200" t="s">
        <v>227</v>
      </c>
      <c r="E261" s="220" t="s">
        <v>5</v>
      </c>
      <c r="F261" s="221" t="s">
        <v>230</v>
      </c>
      <c r="H261" s="222">
        <v>40</v>
      </c>
      <c r="L261" s="219"/>
      <c r="M261" s="223"/>
      <c r="N261" s="224"/>
      <c r="O261" s="224"/>
      <c r="P261" s="224"/>
      <c r="Q261" s="224"/>
      <c r="R261" s="224"/>
      <c r="S261" s="224"/>
      <c r="T261" s="225"/>
      <c r="AT261" s="220" t="s">
        <v>227</v>
      </c>
      <c r="AU261" s="220" t="s">
        <v>81</v>
      </c>
      <c r="AV261" s="14" t="s">
        <v>132</v>
      </c>
      <c r="AW261" s="14" t="s">
        <v>36</v>
      </c>
      <c r="AX261" s="14" t="s">
        <v>79</v>
      </c>
      <c r="AY261" s="220" t="s">
        <v>133</v>
      </c>
    </row>
    <row r="262" s="11" customFormat="1" ht="29.88" customHeight="1">
      <c r="B262" s="176"/>
      <c r="D262" s="177" t="s">
        <v>72</v>
      </c>
      <c r="E262" s="186" t="s">
        <v>175</v>
      </c>
      <c r="F262" s="186" t="s">
        <v>589</v>
      </c>
      <c r="J262" s="187">
        <f>BK262</f>
        <v>161024.04000000001</v>
      </c>
      <c r="L262" s="176"/>
      <c r="M262" s="180"/>
      <c r="N262" s="181"/>
      <c r="O262" s="181"/>
      <c r="P262" s="182">
        <f>SUM(P263:P298)</f>
        <v>40.907720000000005</v>
      </c>
      <c r="Q262" s="181"/>
      <c r="R262" s="182">
        <f>SUM(R263:R298)</f>
        <v>52.685453199999998</v>
      </c>
      <c r="S262" s="181"/>
      <c r="T262" s="183">
        <f>SUM(T263:T298)</f>
        <v>0</v>
      </c>
      <c r="AR262" s="177" t="s">
        <v>79</v>
      </c>
      <c r="AT262" s="184" t="s">
        <v>72</v>
      </c>
      <c r="AU262" s="184" t="s">
        <v>79</v>
      </c>
      <c r="AY262" s="177" t="s">
        <v>133</v>
      </c>
      <c r="BK262" s="185">
        <f>SUM(BK263:BK298)</f>
        <v>161024.04000000001</v>
      </c>
    </row>
    <row r="263" s="1" customFormat="1" ht="25.5" customHeight="1">
      <c r="B263" s="188"/>
      <c r="C263" s="189" t="s">
        <v>435</v>
      </c>
      <c r="D263" s="189" t="s">
        <v>135</v>
      </c>
      <c r="E263" s="190" t="s">
        <v>973</v>
      </c>
      <c r="F263" s="191" t="s">
        <v>974</v>
      </c>
      <c r="G263" s="192" t="s">
        <v>356</v>
      </c>
      <c r="H263" s="193">
        <v>15</v>
      </c>
      <c r="I263" s="194">
        <v>95</v>
      </c>
      <c r="J263" s="194">
        <f>ROUND(I263*H263,2)</f>
        <v>1425</v>
      </c>
      <c r="K263" s="191" t="s">
        <v>224</v>
      </c>
      <c r="L263" s="42"/>
      <c r="M263" s="195" t="s">
        <v>5</v>
      </c>
      <c r="N263" s="196" t="s">
        <v>44</v>
      </c>
      <c r="O263" s="197">
        <v>0.13600000000000001</v>
      </c>
      <c r="P263" s="197">
        <f>O263*H263</f>
        <v>2.04</v>
      </c>
      <c r="Q263" s="197">
        <v>0.080879999999999994</v>
      </c>
      <c r="R263" s="197">
        <f>Q263*H263</f>
        <v>1.2131999999999998</v>
      </c>
      <c r="S263" s="197">
        <v>0</v>
      </c>
      <c r="T263" s="198">
        <f>S263*H263</f>
        <v>0</v>
      </c>
      <c r="AR263" s="26" t="s">
        <v>132</v>
      </c>
      <c r="AT263" s="26" t="s">
        <v>135</v>
      </c>
      <c r="AU263" s="26" t="s">
        <v>81</v>
      </c>
      <c r="AY263" s="26" t="s">
        <v>133</v>
      </c>
      <c r="BE263" s="199">
        <f>IF(N263="základní",J263,0)</f>
        <v>1425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26" t="s">
        <v>79</v>
      </c>
      <c r="BK263" s="199">
        <f>ROUND(I263*H263,2)</f>
        <v>1425</v>
      </c>
      <c r="BL263" s="26" t="s">
        <v>132</v>
      </c>
      <c r="BM263" s="26" t="s">
        <v>975</v>
      </c>
    </row>
    <row r="264" s="1" customFormat="1">
      <c r="B264" s="42"/>
      <c r="D264" s="200" t="s">
        <v>140</v>
      </c>
      <c r="F264" s="201" t="s">
        <v>976</v>
      </c>
      <c r="L264" s="42"/>
      <c r="M264" s="202"/>
      <c r="N264" s="43"/>
      <c r="O264" s="43"/>
      <c r="P264" s="43"/>
      <c r="Q264" s="43"/>
      <c r="R264" s="43"/>
      <c r="S264" s="43"/>
      <c r="T264" s="81"/>
      <c r="AT264" s="26" t="s">
        <v>140</v>
      </c>
      <c r="AU264" s="26" t="s">
        <v>81</v>
      </c>
    </row>
    <row r="265" s="12" customFormat="1">
      <c r="B265" s="206"/>
      <c r="D265" s="200" t="s">
        <v>227</v>
      </c>
      <c r="E265" s="207" t="s">
        <v>5</v>
      </c>
      <c r="F265" s="208" t="s">
        <v>895</v>
      </c>
      <c r="H265" s="207" t="s">
        <v>5</v>
      </c>
      <c r="L265" s="206"/>
      <c r="M265" s="209"/>
      <c r="N265" s="210"/>
      <c r="O265" s="210"/>
      <c r="P265" s="210"/>
      <c r="Q265" s="210"/>
      <c r="R265" s="210"/>
      <c r="S265" s="210"/>
      <c r="T265" s="211"/>
      <c r="AT265" s="207" t="s">
        <v>227</v>
      </c>
      <c r="AU265" s="207" t="s">
        <v>81</v>
      </c>
      <c r="AV265" s="12" t="s">
        <v>79</v>
      </c>
      <c r="AW265" s="12" t="s">
        <v>36</v>
      </c>
      <c r="AX265" s="12" t="s">
        <v>73</v>
      </c>
      <c r="AY265" s="207" t="s">
        <v>133</v>
      </c>
    </row>
    <row r="266" s="13" customFormat="1">
      <c r="B266" s="212"/>
      <c r="D266" s="200" t="s">
        <v>227</v>
      </c>
      <c r="E266" s="213" t="s">
        <v>5</v>
      </c>
      <c r="F266" s="214" t="s">
        <v>11</v>
      </c>
      <c r="H266" s="215">
        <v>15</v>
      </c>
      <c r="L266" s="212"/>
      <c r="M266" s="216"/>
      <c r="N266" s="217"/>
      <c r="O266" s="217"/>
      <c r="P266" s="217"/>
      <c r="Q266" s="217"/>
      <c r="R266" s="217"/>
      <c r="S266" s="217"/>
      <c r="T266" s="218"/>
      <c r="AT266" s="213" t="s">
        <v>227</v>
      </c>
      <c r="AU266" s="213" t="s">
        <v>81</v>
      </c>
      <c r="AV266" s="13" t="s">
        <v>81</v>
      </c>
      <c r="AW266" s="13" t="s">
        <v>36</v>
      </c>
      <c r="AX266" s="13" t="s">
        <v>73</v>
      </c>
      <c r="AY266" s="213" t="s">
        <v>133</v>
      </c>
    </row>
    <row r="267" s="14" customFormat="1">
      <c r="B267" s="219"/>
      <c r="D267" s="200" t="s">
        <v>227</v>
      </c>
      <c r="E267" s="220" t="s">
        <v>5</v>
      </c>
      <c r="F267" s="221" t="s">
        <v>230</v>
      </c>
      <c r="H267" s="222">
        <v>15</v>
      </c>
      <c r="L267" s="219"/>
      <c r="M267" s="223"/>
      <c r="N267" s="224"/>
      <c r="O267" s="224"/>
      <c r="P267" s="224"/>
      <c r="Q267" s="224"/>
      <c r="R267" s="224"/>
      <c r="S267" s="224"/>
      <c r="T267" s="225"/>
      <c r="AT267" s="220" t="s">
        <v>227</v>
      </c>
      <c r="AU267" s="220" t="s">
        <v>81</v>
      </c>
      <c r="AV267" s="14" t="s">
        <v>132</v>
      </c>
      <c r="AW267" s="14" t="s">
        <v>36</v>
      </c>
      <c r="AX267" s="14" t="s">
        <v>79</v>
      </c>
      <c r="AY267" s="220" t="s">
        <v>133</v>
      </c>
    </row>
    <row r="268" s="1" customFormat="1" ht="16.5" customHeight="1">
      <c r="B268" s="188"/>
      <c r="C268" s="226" t="s">
        <v>440</v>
      </c>
      <c r="D268" s="226" t="s">
        <v>311</v>
      </c>
      <c r="E268" s="227" t="s">
        <v>977</v>
      </c>
      <c r="F268" s="228" t="s">
        <v>978</v>
      </c>
      <c r="G268" s="229" t="s">
        <v>219</v>
      </c>
      <c r="H268" s="230">
        <v>30.600000000000001</v>
      </c>
      <c r="I268" s="231">
        <v>62.399999999999999</v>
      </c>
      <c r="J268" s="231">
        <f>ROUND(I268*H268,2)</f>
        <v>1909.4400000000001</v>
      </c>
      <c r="K268" s="228" t="s">
        <v>224</v>
      </c>
      <c r="L268" s="232"/>
      <c r="M268" s="233" t="s">
        <v>5</v>
      </c>
      <c r="N268" s="234" t="s">
        <v>44</v>
      </c>
      <c r="O268" s="197">
        <v>0</v>
      </c>
      <c r="P268" s="197">
        <f>O268*H268</f>
        <v>0</v>
      </c>
      <c r="Q268" s="197">
        <v>0.022200000000000001</v>
      </c>
      <c r="R268" s="197">
        <f>Q268*H268</f>
        <v>0.67932000000000003</v>
      </c>
      <c r="S268" s="197">
        <v>0</v>
      </c>
      <c r="T268" s="198">
        <f>S268*H268</f>
        <v>0</v>
      </c>
      <c r="AR268" s="26" t="s">
        <v>170</v>
      </c>
      <c r="AT268" s="26" t="s">
        <v>311</v>
      </c>
      <c r="AU268" s="26" t="s">
        <v>81</v>
      </c>
      <c r="AY268" s="26" t="s">
        <v>133</v>
      </c>
      <c r="BE268" s="199">
        <f>IF(N268="základní",J268,0)</f>
        <v>1909.4400000000001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26" t="s">
        <v>79</v>
      </c>
      <c r="BK268" s="199">
        <f>ROUND(I268*H268,2)</f>
        <v>1909.4400000000001</v>
      </c>
      <c r="BL268" s="26" t="s">
        <v>132</v>
      </c>
      <c r="BM268" s="26" t="s">
        <v>979</v>
      </c>
    </row>
    <row r="269" s="1" customFormat="1">
      <c r="B269" s="42"/>
      <c r="D269" s="200" t="s">
        <v>140</v>
      </c>
      <c r="F269" s="201" t="s">
        <v>978</v>
      </c>
      <c r="L269" s="42"/>
      <c r="M269" s="202"/>
      <c r="N269" s="43"/>
      <c r="O269" s="43"/>
      <c r="P269" s="43"/>
      <c r="Q269" s="43"/>
      <c r="R269" s="43"/>
      <c r="S269" s="43"/>
      <c r="T269" s="81"/>
      <c r="AT269" s="26" t="s">
        <v>140</v>
      </c>
      <c r="AU269" s="26" t="s">
        <v>81</v>
      </c>
    </row>
    <row r="270" s="13" customFormat="1">
      <c r="B270" s="212"/>
      <c r="D270" s="200" t="s">
        <v>227</v>
      </c>
      <c r="E270" s="213" t="s">
        <v>5</v>
      </c>
      <c r="F270" s="214" t="s">
        <v>980</v>
      </c>
      <c r="H270" s="215">
        <v>30.600000000000001</v>
      </c>
      <c r="L270" s="212"/>
      <c r="M270" s="216"/>
      <c r="N270" s="217"/>
      <c r="O270" s="217"/>
      <c r="P270" s="217"/>
      <c r="Q270" s="217"/>
      <c r="R270" s="217"/>
      <c r="S270" s="217"/>
      <c r="T270" s="218"/>
      <c r="AT270" s="213" t="s">
        <v>227</v>
      </c>
      <c r="AU270" s="213" t="s">
        <v>81</v>
      </c>
      <c r="AV270" s="13" t="s">
        <v>81</v>
      </c>
      <c r="AW270" s="13" t="s">
        <v>36</v>
      </c>
      <c r="AX270" s="13" t="s">
        <v>73</v>
      </c>
      <c r="AY270" s="213" t="s">
        <v>133</v>
      </c>
    </row>
    <row r="271" s="14" customFormat="1">
      <c r="B271" s="219"/>
      <c r="D271" s="200" t="s">
        <v>227</v>
      </c>
      <c r="E271" s="220" t="s">
        <v>5</v>
      </c>
      <c r="F271" s="221" t="s">
        <v>230</v>
      </c>
      <c r="H271" s="222">
        <v>30.600000000000001</v>
      </c>
      <c r="L271" s="219"/>
      <c r="M271" s="223"/>
      <c r="N271" s="224"/>
      <c r="O271" s="224"/>
      <c r="P271" s="224"/>
      <c r="Q271" s="224"/>
      <c r="R271" s="224"/>
      <c r="S271" s="224"/>
      <c r="T271" s="225"/>
      <c r="AT271" s="220" t="s">
        <v>227</v>
      </c>
      <c r="AU271" s="220" t="s">
        <v>81</v>
      </c>
      <c r="AV271" s="14" t="s">
        <v>132</v>
      </c>
      <c r="AW271" s="14" t="s">
        <v>36</v>
      </c>
      <c r="AX271" s="14" t="s">
        <v>79</v>
      </c>
      <c r="AY271" s="220" t="s">
        <v>133</v>
      </c>
    </row>
    <row r="272" s="1" customFormat="1" ht="25.5" customHeight="1">
      <c r="B272" s="188"/>
      <c r="C272" s="189" t="s">
        <v>448</v>
      </c>
      <c r="D272" s="189" t="s">
        <v>135</v>
      </c>
      <c r="E272" s="190" t="s">
        <v>981</v>
      </c>
      <c r="F272" s="191" t="s">
        <v>982</v>
      </c>
      <c r="G272" s="192" t="s">
        <v>239</v>
      </c>
      <c r="H272" s="193">
        <v>7.3600000000000003</v>
      </c>
      <c r="I272" s="194">
        <v>2740</v>
      </c>
      <c r="J272" s="194">
        <f>ROUND(I272*H272,2)</f>
        <v>20166.400000000001</v>
      </c>
      <c r="K272" s="191" t="s">
        <v>224</v>
      </c>
      <c r="L272" s="42"/>
      <c r="M272" s="195" t="s">
        <v>5</v>
      </c>
      <c r="N272" s="196" t="s">
        <v>44</v>
      </c>
      <c r="O272" s="197">
        <v>1.442</v>
      </c>
      <c r="P272" s="197">
        <f>O272*H272</f>
        <v>10.61312</v>
      </c>
      <c r="Q272" s="197">
        <v>2.2563399999999998</v>
      </c>
      <c r="R272" s="197">
        <f>Q272*H272</f>
        <v>16.606662399999998</v>
      </c>
      <c r="S272" s="197">
        <v>0</v>
      </c>
      <c r="T272" s="198">
        <f>S272*H272</f>
        <v>0</v>
      </c>
      <c r="AR272" s="26" t="s">
        <v>132</v>
      </c>
      <c r="AT272" s="26" t="s">
        <v>135</v>
      </c>
      <c r="AU272" s="26" t="s">
        <v>81</v>
      </c>
      <c r="AY272" s="26" t="s">
        <v>133</v>
      </c>
      <c r="BE272" s="199">
        <f>IF(N272="základní",J272,0)</f>
        <v>20166.400000000001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26" t="s">
        <v>79</v>
      </c>
      <c r="BK272" s="199">
        <f>ROUND(I272*H272,2)</f>
        <v>20166.400000000001</v>
      </c>
      <c r="BL272" s="26" t="s">
        <v>132</v>
      </c>
      <c r="BM272" s="26" t="s">
        <v>983</v>
      </c>
    </row>
    <row r="273" s="1" customFormat="1">
      <c r="B273" s="42"/>
      <c r="D273" s="200" t="s">
        <v>140</v>
      </c>
      <c r="F273" s="201" t="s">
        <v>984</v>
      </c>
      <c r="L273" s="42"/>
      <c r="M273" s="202"/>
      <c r="N273" s="43"/>
      <c r="O273" s="43"/>
      <c r="P273" s="43"/>
      <c r="Q273" s="43"/>
      <c r="R273" s="43"/>
      <c r="S273" s="43"/>
      <c r="T273" s="81"/>
      <c r="AT273" s="26" t="s">
        <v>140</v>
      </c>
      <c r="AU273" s="26" t="s">
        <v>81</v>
      </c>
    </row>
    <row r="274" s="12" customFormat="1">
      <c r="B274" s="206"/>
      <c r="D274" s="200" t="s">
        <v>227</v>
      </c>
      <c r="E274" s="207" t="s">
        <v>5</v>
      </c>
      <c r="F274" s="208" t="s">
        <v>893</v>
      </c>
      <c r="H274" s="207" t="s">
        <v>5</v>
      </c>
      <c r="L274" s="206"/>
      <c r="M274" s="209"/>
      <c r="N274" s="210"/>
      <c r="O274" s="210"/>
      <c r="P274" s="210"/>
      <c r="Q274" s="210"/>
      <c r="R274" s="210"/>
      <c r="S274" s="210"/>
      <c r="T274" s="211"/>
      <c r="AT274" s="207" t="s">
        <v>227</v>
      </c>
      <c r="AU274" s="207" t="s">
        <v>81</v>
      </c>
      <c r="AV274" s="12" t="s">
        <v>79</v>
      </c>
      <c r="AW274" s="12" t="s">
        <v>36</v>
      </c>
      <c r="AX274" s="12" t="s">
        <v>73</v>
      </c>
      <c r="AY274" s="207" t="s">
        <v>133</v>
      </c>
    </row>
    <row r="275" s="13" customFormat="1">
      <c r="B275" s="212"/>
      <c r="D275" s="200" t="s">
        <v>227</v>
      </c>
      <c r="E275" s="213" t="s">
        <v>5</v>
      </c>
      <c r="F275" s="214" t="s">
        <v>985</v>
      </c>
      <c r="H275" s="215">
        <v>7.3600000000000003</v>
      </c>
      <c r="L275" s="212"/>
      <c r="M275" s="216"/>
      <c r="N275" s="217"/>
      <c r="O275" s="217"/>
      <c r="P275" s="217"/>
      <c r="Q275" s="217"/>
      <c r="R275" s="217"/>
      <c r="S275" s="217"/>
      <c r="T275" s="218"/>
      <c r="AT275" s="213" t="s">
        <v>227</v>
      </c>
      <c r="AU275" s="213" t="s">
        <v>81</v>
      </c>
      <c r="AV275" s="13" t="s">
        <v>81</v>
      </c>
      <c r="AW275" s="13" t="s">
        <v>36</v>
      </c>
      <c r="AX275" s="13" t="s">
        <v>73</v>
      </c>
      <c r="AY275" s="213" t="s">
        <v>133</v>
      </c>
    </row>
    <row r="276" s="14" customFormat="1">
      <c r="B276" s="219"/>
      <c r="D276" s="200" t="s">
        <v>227</v>
      </c>
      <c r="E276" s="220" t="s">
        <v>5</v>
      </c>
      <c r="F276" s="221" t="s">
        <v>230</v>
      </c>
      <c r="H276" s="222">
        <v>7.3600000000000003</v>
      </c>
      <c r="L276" s="219"/>
      <c r="M276" s="223"/>
      <c r="N276" s="224"/>
      <c r="O276" s="224"/>
      <c r="P276" s="224"/>
      <c r="Q276" s="224"/>
      <c r="R276" s="224"/>
      <c r="S276" s="224"/>
      <c r="T276" s="225"/>
      <c r="AT276" s="220" t="s">
        <v>227</v>
      </c>
      <c r="AU276" s="220" t="s">
        <v>81</v>
      </c>
      <c r="AV276" s="14" t="s">
        <v>132</v>
      </c>
      <c r="AW276" s="14" t="s">
        <v>36</v>
      </c>
      <c r="AX276" s="14" t="s">
        <v>79</v>
      </c>
      <c r="AY276" s="220" t="s">
        <v>133</v>
      </c>
    </row>
    <row r="277" s="1" customFormat="1" ht="25.5" customHeight="1">
      <c r="B277" s="188"/>
      <c r="C277" s="189" t="s">
        <v>456</v>
      </c>
      <c r="D277" s="189" t="s">
        <v>135</v>
      </c>
      <c r="E277" s="190" t="s">
        <v>986</v>
      </c>
      <c r="F277" s="191" t="s">
        <v>987</v>
      </c>
      <c r="G277" s="192" t="s">
        <v>356</v>
      </c>
      <c r="H277" s="193">
        <v>92</v>
      </c>
      <c r="I277" s="194">
        <v>223</v>
      </c>
      <c r="J277" s="194">
        <f>ROUND(I277*H277,2)</f>
        <v>20516</v>
      </c>
      <c r="K277" s="191" t="s">
        <v>224</v>
      </c>
      <c r="L277" s="42"/>
      <c r="M277" s="195" t="s">
        <v>5</v>
      </c>
      <c r="N277" s="196" t="s">
        <v>44</v>
      </c>
      <c r="O277" s="197">
        <v>0.248</v>
      </c>
      <c r="P277" s="197">
        <f>O277*H277</f>
        <v>22.815999999999999</v>
      </c>
      <c r="Q277" s="197">
        <v>0.16370999999999999</v>
      </c>
      <c r="R277" s="197">
        <f>Q277*H277</f>
        <v>15.06132</v>
      </c>
      <c r="S277" s="197">
        <v>0</v>
      </c>
      <c r="T277" s="198">
        <f>S277*H277</f>
        <v>0</v>
      </c>
      <c r="AR277" s="26" t="s">
        <v>132</v>
      </c>
      <c r="AT277" s="26" t="s">
        <v>135</v>
      </c>
      <c r="AU277" s="26" t="s">
        <v>81</v>
      </c>
      <c r="AY277" s="26" t="s">
        <v>133</v>
      </c>
      <c r="BE277" s="199">
        <f>IF(N277="základní",J277,0)</f>
        <v>20516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26" t="s">
        <v>79</v>
      </c>
      <c r="BK277" s="199">
        <f>ROUND(I277*H277,2)</f>
        <v>20516</v>
      </c>
      <c r="BL277" s="26" t="s">
        <v>132</v>
      </c>
      <c r="BM277" s="26" t="s">
        <v>988</v>
      </c>
    </row>
    <row r="278" s="1" customFormat="1">
      <c r="B278" s="42"/>
      <c r="D278" s="200" t="s">
        <v>140</v>
      </c>
      <c r="F278" s="201" t="s">
        <v>989</v>
      </c>
      <c r="L278" s="42"/>
      <c r="M278" s="202"/>
      <c r="N278" s="43"/>
      <c r="O278" s="43"/>
      <c r="P278" s="43"/>
      <c r="Q278" s="43"/>
      <c r="R278" s="43"/>
      <c r="S278" s="43"/>
      <c r="T278" s="81"/>
      <c r="AT278" s="26" t="s">
        <v>140</v>
      </c>
      <c r="AU278" s="26" t="s">
        <v>81</v>
      </c>
    </row>
    <row r="279" s="12" customFormat="1">
      <c r="B279" s="206"/>
      <c r="D279" s="200" t="s">
        <v>227</v>
      </c>
      <c r="E279" s="207" t="s">
        <v>5</v>
      </c>
      <c r="F279" s="208" t="s">
        <v>893</v>
      </c>
      <c r="H279" s="207" t="s">
        <v>5</v>
      </c>
      <c r="L279" s="206"/>
      <c r="M279" s="209"/>
      <c r="N279" s="210"/>
      <c r="O279" s="210"/>
      <c r="P279" s="210"/>
      <c r="Q279" s="210"/>
      <c r="R279" s="210"/>
      <c r="S279" s="210"/>
      <c r="T279" s="211"/>
      <c r="AT279" s="207" t="s">
        <v>227</v>
      </c>
      <c r="AU279" s="207" t="s">
        <v>81</v>
      </c>
      <c r="AV279" s="12" t="s">
        <v>79</v>
      </c>
      <c r="AW279" s="12" t="s">
        <v>36</v>
      </c>
      <c r="AX279" s="12" t="s">
        <v>73</v>
      </c>
      <c r="AY279" s="207" t="s">
        <v>133</v>
      </c>
    </row>
    <row r="280" s="13" customFormat="1">
      <c r="B280" s="212"/>
      <c r="D280" s="200" t="s">
        <v>227</v>
      </c>
      <c r="E280" s="213" t="s">
        <v>5</v>
      </c>
      <c r="F280" s="214" t="s">
        <v>750</v>
      </c>
      <c r="H280" s="215">
        <v>92</v>
      </c>
      <c r="L280" s="212"/>
      <c r="M280" s="216"/>
      <c r="N280" s="217"/>
      <c r="O280" s="217"/>
      <c r="P280" s="217"/>
      <c r="Q280" s="217"/>
      <c r="R280" s="217"/>
      <c r="S280" s="217"/>
      <c r="T280" s="218"/>
      <c r="AT280" s="213" t="s">
        <v>227</v>
      </c>
      <c r="AU280" s="213" t="s">
        <v>81</v>
      </c>
      <c r="AV280" s="13" t="s">
        <v>81</v>
      </c>
      <c r="AW280" s="13" t="s">
        <v>36</v>
      </c>
      <c r="AX280" s="13" t="s">
        <v>73</v>
      </c>
      <c r="AY280" s="213" t="s">
        <v>133</v>
      </c>
    </row>
    <row r="281" s="14" customFormat="1">
      <c r="B281" s="219"/>
      <c r="D281" s="200" t="s">
        <v>227</v>
      </c>
      <c r="E281" s="220" t="s">
        <v>5</v>
      </c>
      <c r="F281" s="221" t="s">
        <v>230</v>
      </c>
      <c r="H281" s="222">
        <v>92</v>
      </c>
      <c r="L281" s="219"/>
      <c r="M281" s="223"/>
      <c r="N281" s="224"/>
      <c r="O281" s="224"/>
      <c r="P281" s="224"/>
      <c r="Q281" s="224"/>
      <c r="R281" s="224"/>
      <c r="S281" s="224"/>
      <c r="T281" s="225"/>
      <c r="AT281" s="220" t="s">
        <v>227</v>
      </c>
      <c r="AU281" s="220" t="s">
        <v>81</v>
      </c>
      <c r="AV281" s="14" t="s">
        <v>132</v>
      </c>
      <c r="AW281" s="14" t="s">
        <v>36</v>
      </c>
      <c r="AX281" s="14" t="s">
        <v>79</v>
      </c>
      <c r="AY281" s="220" t="s">
        <v>133</v>
      </c>
    </row>
    <row r="282" s="1" customFormat="1" ht="16.5" customHeight="1">
      <c r="B282" s="188"/>
      <c r="C282" s="226" t="s">
        <v>465</v>
      </c>
      <c r="D282" s="226" t="s">
        <v>311</v>
      </c>
      <c r="E282" s="227" t="s">
        <v>990</v>
      </c>
      <c r="F282" s="228" t="s">
        <v>991</v>
      </c>
      <c r="G282" s="229" t="s">
        <v>219</v>
      </c>
      <c r="H282" s="230">
        <v>281.51999999999998</v>
      </c>
      <c r="I282" s="231">
        <v>80</v>
      </c>
      <c r="J282" s="231">
        <f>ROUND(I282*H282,2)</f>
        <v>22521.599999999999</v>
      </c>
      <c r="K282" s="228" t="s">
        <v>5</v>
      </c>
      <c r="L282" s="232"/>
      <c r="M282" s="233" t="s">
        <v>5</v>
      </c>
      <c r="N282" s="234" t="s">
        <v>44</v>
      </c>
      <c r="O282" s="197">
        <v>0</v>
      </c>
      <c r="P282" s="197">
        <f>O282*H282</f>
        <v>0</v>
      </c>
      <c r="Q282" s="197">
        <v>0.039</v>
      </c>
      <c r="R282" s="197">
        <f>Q282*H282</f>
        <v>10.979279999999999</v>
      </c>
      <c r="S282" s="197">
        <v>0</v>
      </c>
      <c r="T282" s="198">
        <f>S282*H282</f>
        <v>0</v>
      </c>
      <c r="AR282" s="26" t="s">
        <v>170</v>
      </c>
      <c r="AT282" s="26" t="s">
        <v>311</v>
      </c>
      <c r="AU282" s="26" t="s">
        <v>81</v>
      </c>
      <c r="AY282" s="26" t="s">
        <v>133</v>
      </c>
      <c r="BE282" s="199">
        <f>IF(N282="základní",J282,0)</f>
        <v>22521.599999999999</v>
      </c>
      <c r="BF282" s="199">
        <f>IF(N282="snížená",J282,0)</f>
        <v>0</v>
      </c>
      <c r="BG282" s="199">
        <f>IF(N282="zákl. přenesená",J282,0)</f>
        <v>0</v>
      </c>
      <c r="BH282" s="199">
        <f>IF(N282="sníž. přenesená",J282,0)</f>
        <v>0</v>
      </c>
      <c r="BI282" s="199">
        <f>IF(N282="nulová",J282,0)</f>
        <v>0</v>
      </c>
      <c r="BJ282" s="26" t="s">
        <v>79</v>
      </c>
      <c r="BK282" s="199">
        <f>ROUND(I282*H282,2)</f>
        <v>22521.599999999999</v>
      </c>
      <c r="BL282" s="26" t="s">
        <v>132</v>
      </c>
      <c r="BM282" s="26" t="s">
        <v>992</v>
      </c>
    </row>
    <row r="283" s="13" customFormat="1">
      <c r="B283" s="212"/>
      <c r="D283" s="200" t="s">
        <v>227</v>
      </c>
      <c r="E283" s="213" t="s">
        <v>5</v>
      </c>
      <c r="F283" s="214" t="s">
        <v>993</v>
      </c>
      <c r="H283" s="215">
        <v>281.51999999999998</v>
      </c>
      <c r="L283" s="212"/>
      <c r="M283" s="216"/>
      <c r="N283" s="217"/>
      <c r="O283" s="217"/>
      <c r="P283" s="217"/>
      <c r="Q283" s="217"/>
      <c r="R283" s="217"/>
      <c r="S283" s="217"/>
      <c r="T283" s="218"/>
      <c r="AT283" s="213" t="s">
        <v>227</v>
      </c>
      <c r="AU283" s="213" t="s">
        <v>81</v>
      </c>
      <c r="AV283" s="13" t="s">
        <v>81</v>
      </c>
      <c r="AW283" s="13" t="s">
        <v>36</v>
      </c>
      <c r="AX283" s="13" t="s">
        <v>73</v>
      </c>
      <c r="AY283" s="213" t="s">
        <v>133</v>
      </c>
    </row>
    <row r="284" s="14" customFormat="1">
      <c r="B284" s="219"/>
      <c r="D284" s="200" t="s">
        <v>227</v>
      </c>
      <c r="E284" s="220" t="s">
        <v>5</v>
      </c>
      <c r="F284" s="221" t="s">
        <v>230</v>
      </c>
      <c r="H284" s="222">
        <v>281.51999999999998</v>
      </c>
      <c r="L284" s="219"/>
      <c r="M284" s="223"/>
      <c r="N284" s="224"/>
      <c r="O284" s="224"/>
      <c r="P284" s="224"/>
      <c r="Q284" s="224"/>
      <c r="R284" s="224"/>
      <c r="S284" s="224"/>
      <c r="T284" s="225"/>
      <c r="AT284" s="220" t="s">
        <v>227</v>
      </c>
      <c r="AU284" s="220" t="s">
        <v>81</v>
      </c>
      <c r="AV284" s="14" t="s">
        <v>132</v>
      </c>
      <c r="AW284" s="14" t="s">
        <v>36</v>
      </c>
      <c r="AX284" s="14" t="s">
        <v>79</v>
      </c>
      <c r="AY284" s="220" t="s">
        <v>133</v>
      </c>
    </row>
    <row r="285" s="1" customFormat="1" ht="25.5" customHeight="1">
      <c r="B285" s="188"/>
      <c r="C285" s="189" t="s">
        <v>471</v>
      </c>
      <c r="D285" s="189" t="s">
        <v>135</v>
      </c>
      <c r="E285" s="190" t="s">
        <v>994</v>
      </c>
      <c r="F285" s="191" t="s">
        <v>995</v>
      </c>
      <c r="G285" s="192" t="s">
        <v>356</v>
      </c>
      <c r="H285" s="193">
        <v>15.32</v>
      </c>
      <c r="I285" s="194">
        <v>605</v>
      </c>
      <c r="J285" s="194">
        <f>ROUND(I285*H285,2)</f>
        <v>9268.6000000000004</v>
      </c>
      <c r="K285" s="191" t="s">
        <v>224</v>
      </c>
      <c r="L285" s="42"/>
      <c r="M285" s="195" t="s">
        <v>5</v>
      </c>
      <c r="N285" s="196" t="s">
        <v>44</v>
      </c>
      <c r="O285" s="197">
        <v>0.35499999999999998</v>
      </c>
      <c r="P285" s="197">
        <f>O285*H285</f>
        <v>5.4386000000000001</v>
      </c>
      <c r="Q285" s="197">
        <v>0.43819000000000002</v>
      </c>
      <c r="R285" s="197">
        <f>Q285*H285</f>
        <v>6.7130708000000006</v>
      </c>
      <c r="S285" s="197">
        <v>0</v>
      </c>
      <c r="T285" s="198">
        <f>S285*H285</f>
        <v>0</v>
      </c>
      <c r="AR285" s="26" t="s">
        <v>132</v>
      </c>
      <c r="AT285" s="26" t="s">
        <v>135</v>
      </c>
      <c r="AU285" s="26" t="s">
        <v>81</v>
      </c>
      <c r="AY285" s="26" t="s">
        <v>133</v>
      </c>
      <c r="BE285" s="199">
        <f>IF(N285="základní",J285,0)</f>
        <v>9268.6000000000004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26" t="s">
        <v>79</v>
      </c>
      <c r="BK285" s="199">
        <f>ROUND(I285*H285,2)</f>
        <v>9268.6000000000004</v>
      </c>
      <c r="BL285" s="26" t="s">
        <v>132</v>
      </c>
      <c r="BM285" s="26" t="s">
        <v>996</v>
      </c>
    </row>
    <row r="286" s="1" customFormat="1">
      <c r="B286" s="42"/>
      <c r="D286" s="200" t="s">
        <v>140</v>
      </c>
      <c r="F286" s="201" t="s">
        <v>997</v>
      </c>
      <c r="L286" s="42"/>
      <c r="M286" s="202"/>
      <c r="N286" s="43"/>
      <c r="O286" s="43"/>
      <c r="P286" s="43"/>
      <c r="Q286" s="43"/>
      <c r="R286" s="43"/>
      <c r="S286" s="43"/>
      <c r="T286" s="81"/>
      <c r="AT286" s="26" t="s">
        <v>140</v>
      </c>
      <c r="AU286" s="26" t="s">
        <v>81</v>
      </c>
    </row>
    <row r="287" s="1" customFormat="1" ht="16.5" customHeight="1">
      <c r="B287" s="188"/>
      <c r="C287" s="226" t="s">
        <v>476</v>
      </c>
      <c r="D287" s="226" t="s">
        <v>311</v>
      </c>
      <c r="E287" s="227" t="s">
        <v>998</v>
      </c>
      <c r="F287" s="228" t="s">
        <v>999</v>
      </c>
      <c r="G287" s="229" t="s">
        <v>219</v>
      </c>
      <c r="H287" s="230">
        <v>14</v>
      </c>
      <c r="I287" s="231">
        <v>4367</v>
      </c>
      <c r="J287" s="231">
        <f>ROUND(I287*H287,2)</f>
        <v>61138</v>
      </c>
      <c r="K287" s="228" t="s">
        <v>5</v>
      </c>
      <c r="L287" s="232"/>
      <c r="M287" s="233" t="s">
        <v>5</v>
      </c>
      <c r="N287" s="234" t="s">
        <v>44</v>
      </c>
      <c r="O287" s="197">
        <v>0</v>
      </c>
      <c r="P287" s="197">
        <f>O287*H287</f>
        <v>0</v>
      </c>
      <c r="Q287" s="197">
        <v>0.087999999999999995</v>
      </c>
      <c r="R287" s="197">
        <f>Q287*H287</f>
        <v>1.232</v>
      </c>
      <c r="S287" s="197">
        <v>0</v>
      </c>
      <c r="T287" s="198">
        <f>S287*H287</f>
        <v>0</v>
      </c>
      <c r="AR287" s="26" t="s">
        <v>170</v>
      </c>
      <c r="AT287" s="26" t="s">
        <v>311</v>
      </c>
      <c r="AU287" s="26" t="s">
        <v>81</v>
      </c>
      <c r="AY287" s="26" t="s">
        <v>133</v>
      </c>
      <c r="BE287" s="199">
        <f>IF(N287="základní",J287,0)</f>
        <v>61138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26" t="s">
        <v>79</v>
      </c>
      <c r="BK287" s="199">
        <f>ROUND(I287*H287,2)</f>
        <v>61138</v>
      </c>
      <c r="BL287" s="26" t="s">
        <v>132</v>
      </c>
      <c r="BM287" s="26" t="s">
        <v>1000</v>
      </c>
    </row>
    <row r="288" s="1" customFormat="1">
      <c r="B288" s="42"/>
      <c r="D288" s="200" t="s">
        <v>140</v>
      </c>
      <c r="F288" s="201" t="s">
        <v>999</v>
      </c>
      <c r="L288" s="42"/>
      <c r="M288" s="202"/>
      <c r="N288" s="43"/>
      <c r="O288" s="43"/>
      <c r="P288" s="43"/>
      <c r="Q288" s="43"/>
      <c r="R288" s="43"/>
      <c r="S288" s="43"/>
      <c r="T288" s="81"/>
      <c r="AT288" s="26" t="s">
        <v>140</v>
      </c>
      <c r="AU288" s="26" t="s">
        <v>81</v>
      </c>
    </row>
    <row r="289" s="1" customFormat="1" ht="16.5" customHeight="1">
      <c r="B289" s="188"/>
      <c r="C289" s="226" t="s">
        <v>483</v>
      </c>
      <c r="D289" s="226" t="s">
        <v>311</v>
      </c>
      <c r="E289" s="227" t="s">
        <v>1001</v>
      </c>
      <c r="F289" s="228" t="s">
        <v>1002</v>
      </c>
      <c r="G289" s="229" t="s">
        <v>219</v>
      </c>
      <c r="H289" s="230">
        <v>1</v>
      </c>
      <c r="I289" s="231">
        <v>8162</v>
      </c>
      <c r="J289" s="231">
        <f>ROUND(I289*H289,2)</f>
        <v>8162</v>
      </c>
      <c r="K289" s="228" t="s">
        <v>5</v>
      </c>
      <c r="L289" s="232"/>
      <c r="M289" s="233" t="s">
        <v>5</v>
      </c>
      <c r="N289" s="234" t="s">
        <v>44</v>
      </c>
      <c r="O289" s="197">
        <v>0</v>
      </c>
      <c r="P289" s="197">
        <f>O289*H289</f>
        <v>0</v>
      </c>
      <c r="Q289" s="197">
        <v>0.048000000000000001</v>
      </c>
      <c r="R289" s="197">
        <f>Q289*H289</f>
        <v>0.048000000000000001</v>
      </c>
      <c r="S289" s="197">
        <v>0</v>
      </c>
      <c r="T289" s="198">
        <f>S289*H289</f>
        <v>0</v>
      </c>
      <c r="AR289" s="26" t="s">
        <v>170</v>
      </c>
      <c r="AT289" s="26" t="s">
        <v>311</v>
      </c>
      <c r="AU289" s="26" t="s">
        <v>81</v>
      </c>
      <c r="AY289" s="26" t="s">
        <v>133</v>
      </c>
      <c r="BE289" s="199">
        <f>IF(N289="základní",J289,0)</f>
        <v>8162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26" t="s">
        <v>79</v>
      </c>
      <c r="BK289" s="199">
        <f>ROUND(I289*H289,2)</f>
        <v>8162</v>
      </c>
      <c r="BL289" s="26" t="s">
        <v>132</v>
      </c>
      <c r="BM289" s="26" t="s">
        <v>1003</v>
      </c>
    </row>
    <row r="290" s="1" customFormat="1">
      <c r="B290" s="42"/>
      <c r="D290" s="200" t="s">
        <v>140</v>
      </c>
      <c r="F290" s="201" t="s">
        <v>1002</v>
      </c>
      <c r="L290" s="42"/>
      <c r="M290" s="202"/>
      <c r="N290" s="43"/>
      <c r="O290" s="43"/>
      <c r="P290" s="43"/>
      <c r="Q290" s="43"/>
      <c r="R290" s="43"/>
      <c r="S290" s="43"/>
      <c r="T290" s="81"/>
      <c r="AT290" s="26" t="s">
        <v>140</v>
      </c>
      <c r="AU290" s="26" t="s">
        <v>81</v>
      </c>
    </row>
    <row r="291" s="1" customFormat="1" ht="16.5" customHeight="1">
      <c r="B291" s="188"/>
      <c r="C291" s="226" t="s">
        <v>491</v>
      </c>
      <c r="D291" s="226" t="s">
        <v>311</v>
      </c>
      <c r="E291" s="227" t="s">
        <v>1004</v>
      </c>
      <c r="F291" s="228" t="s">
        <v>1005</v>
      </c>
      <c r="G291" s="229" t="s">
        <v>219</v>
      </c>
      <c r="H291" s="230">
        <v>1</v>
      </c>
      <c r="I291" s="231">
        <v>9735</v>
      </c>
      <c r="J291" s="231">
        <f>ROUND(I291*H291,2)</f>
        <v>9735</v>
      </c>
      <c r="K291" s="228" t="s">
        <v>5</v>
      </c>
      <c r="L291" s="232"/>
      <c r="M291" s="233" t="s">
        <v>5</v>
      </c>
      <c r="N291" s="234" t="s">
        <v>44</v>
      </c>
      <c r="O291" s="197">
        <v>0</v>
      </c>
      <c r="P291" s="197">
        <f>O291*H291</f>
        <v>0</v>
      </c>
      <c r="Q291" s="197">
        <v>0.089999999999999997</v>
      </c>
      <c r="R291" s="197">
        <f>Q291*H291</f>
        <v>0.089999999999999997</v>
      </c>
      <c r="S291" s="197">
        <v>0</v>
      </c>
      <c r="T291" s="198">
        <f>S291*H291</f>
        <v>0</v>
      </c>
      <c r="AR291" s="26" t="s">
        <v>170</v>
      </c>
      <c r="AT291" s="26" t="s">
        <v>311</v>
      </c>
      <c r="AU291" s="26" t="s">
        <v>81</v>
      </c>
      <c r="AY291" s="26" t="s">
        <v>133</v>
      </c>
      <c r="BE291" s="199">
        <f>IF(N291="základní",J291,0)</f>
        <v>9735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26" t="s">
        <v>79</v>
      </c>
      <c r="BK291" s="199">
        <f>ROUND(I291*H291,2)</f>
        <v>9735</v>
      </c>
      <c r="BL291" s="26" t="s">
        <v>132</v>
      </c>
      <c r="BM291" s="26" t="s">
        <v>1006</v>
      </c>
    </row>
    <row r="292" s="1" customFormat="1">
      <c r="B292" s="42"/>
      <c r="D292" s="200" t="s">
        <v>140</v>
      </c>
      <c r="F292" s="201" t="s">
        <v>1005</v>
      </c>
      <c r="L292" s="42"/>
      <c r="M292" s="202"/>
      <c r="N292" s="43"/>
      <c r="O292" s="43"/>
      <c r="P292" s="43"/>
      <c r="Q292" s="43"/>
      <c r="R292" s="43"/>
      <c r="S292" s="43"/>
      <c r="T292" s="81"/>
      <c r="AT292" s="26" t="s">
        <v>140</v>
      </c>
      <c r="AU292" s="26" t="s">
        <v>81</v>
      </c>
    </row>
    <row r="293" s="1" customFormat="1" ht="16.5" customHeight="1">
      <c r="B293" s="188"/>
      <c r="C293" s="226" t="s">
        <v>496</v>
      </c>
      <c r="D293" s="226" t="s">
        <v>311</v>
      </c>
      <c r="E293" s="227" t="s">
        <v>1007</v>
      </c>
      <c r="F293" s="228" t="s">
        <v>1008</v>
      </c>
      <c r="G293" s="229" t="s">
        <v>219</v>
      </c>
      <c r="H293" s="230">
        <v>1</v>
      </c>
      <c r="I293" s="231">
        <v>2310</v>
      </c>
      <c r="J293" s="231">
        <f>ROUND(I293*H293,2)</f>
        <v>2310</v>
      </c>
      <c r="K293" s="228" t="s">
        <v>5</v>
      </c>
      <c r="L293" s="232"/>
      <c r="M293" s="233" t="s">
        <v>5</v>
      </c>
      <c r="N293" s="234" t="s">
        <v>44</v>
      </c>
      <c r="O293" s="197">
        <v>0</v>
      </c>
      <c r="P293" s="197">
        <f>O293*H293</f>
        <v>0</v>
      </c>
      <c r="Q293" s="197">
        <v>0.027</v>
      </c>
      <c r="R293" s="197">
        <f>Q293*H293</f>
        <v>0.027</v>
      </c>
      <c r="S293" s="197">
        <v>0</v>
      </c>
      <c r="T293" s="198">
        <f>S293*H293</f>
        <v>0</v>
      </c>
      <c r="AR293" s="26" t="s">
        <v>170</v>
      </c>
      <c r="AT293" s="26" t="s">
        <v>311</v>
      </c>
      <c r="AU293" s="26" t="s">
        <v>81</v>
      </c>
      <c r="AY293" s="26" t="s">
        <v>133</v>
      </c>
      <c r="BE293" s="199">
        <f>IF(N293="základní",J293,0)</f>
        <v>2310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26" t="s">
        <v>79</v>
      </c>
      <c r="BK293" s="199">
        <f>ROUND(I293*H293,2)</f>
        <v>2310</v>
      </c>
      <c r="BL293" s="26" t="s">
        <v>132</v>
      </c>
      <c r="BM293" s="26" t="s">
        <v>1009</v>
      </c>
    </row>
    <row r="294" s="1" customFormat="1">
      <c r="B294" s="42"/>
      <c r="D294" s="200" t="s">
        <v>140</v>
      </c>
      <c r="F294" s="201" t="s">
        <v>1008</v>
      </c>
      <c r="L294" s="42"/>
      <c r="M294" s="202"/>
      <c r="N294" s="43"/>
      <c r="O294" s="43"/>
      <c r="P294" s="43"/>
      <c r="Q294" s="43"/>
      <c r="R294" s="43"/>
      <c r="S294" s="43"/>
      <c r="T294" s="81"/>
      <c r="AT294" s="26" t="s">
        <v>140</v>
      </c>
      <c r="AU294" s="26" t="s">
        <v>81</v>
      </c>
    </row>
    <row r="295" s="1" customFormat="1" ht="16.5" customHeight="1">
      <c r="B295" s="188"/>
      <c r="C295" s="226" t="s">
        <v>502</v>
      </c>
      <c r="D295" s="226" t="s">
        <v>311</v>
      </c>
      <c r="E295" s="227" t="s">
        <v>1010</v>
      </c>
      <c r="F295" s="228" t="s">
        <v>1011</v>
      </c>
      <c r="G295" s="229" t="s">
        <v>219</v>
      </c>
      <c r="H295" s="230">
        <v>1</v>
      </c>
      <c r="I295" s="231">
        <v>572</v>
      </c>
      <c r="J295" s="231">
        <f>ROUND(I295*H295,2)</f>
        <v>572</v>
      </c>
      <c r="K295" s="228" t="s">
        <v>5</v>
      </c>
      <c r="L295" s="232"/>
      <c r="M295" s="233" t="s">
        <v>5</v>
      </c>
      <c r="N295" s="234" t="s">
        <v>44</v>
      </c>
      <c r="O295" s="197">
        <v>0</v>
      </c>
      <c r="P295" s="197">
        <f>O295*H295</f>
        <v>0</v>
      </c>
      <c r="Q295" s="197">
        <v>0.015599999999999999</v>
      </c>
      <c r="R295" s="197">
        <f>Q295*H295</f>
        <v>0.015599999999999999</v>
      </c>
      <c r="S295" s="197">
        <v>0</v>
      </c>
      <c r="T295" s="198">
        <f>S295*H295</f>
        <v>0</v>
      </c>
      <c r="AR295" s="26" t="s">
        <v>170</v>
      </c>
      <c r="AT295" s="26" t="s">
        <v>311</v>
      </c>
      <c r="AU295" s="26" t="s">
        <v>81</v>
      </c>
      <c r="AY295" s="26" t="s">
        <v>133</v>
      </c>
      <c r="BE295" s="199">
        <f>IF(N295="základní",J295,0)</f>
        <v>572</v>
      </c>
      <c r="BF295" s="199">
        <f>IF(N295="snížená",J295,0)</f>
        <v>0</v>
      </c>
      <c r="BG295" s="199">
        <f>IF(N295="zákl. přenesená",J295,0)</f>
        <v>0</v>
      </c>
      <c r="BH295" s="199">
        <f>IF(N295="sníž. přenesená",J295,0)</f>
        <v>0</v>
      </c>
      <c r="BI295" s="199">
        <f>IF(N295="nulová",J295,0)</f>
        <v>0</v>
      </c>
      <c r="BJ295" s="26" t="s">
        <v>79</v>
      </c>
      <c r="BK295" s="199">
        <f>ROUND(I295*H295,2)</f>
        <v>572</v>
      </c>
      <c r="BL295" s="26" t="s">
        <v>132</v>
      </c>
      <c r="BM295" s="26" t="s">
        <v>1012</v>
      </c>
    </row>
    <row r="296" s="1" customFormat="1">
      <c r="B296" s="42"/>
      <c r="D296" s="200" t="s">
        <v>140</v>
      </c>
      <c r="F296" s="201" t="s">
        <v>1011</v>
      </c>
      <c r="L296" s="42"/>
      <c r="M296" s="202"/>
      <c r="N296" s="43"/>
      <c r="O296" s="43"/>
      <c r="P296" s="43"/>
      <c r="Q296" s="43"/>
      <c r="R296" s="43"/>
      <c r="S296" s="43"/>
      <c r="T296" s="81"/>
      <c r="AT296" s="26" t="s">
        <v>140</v>
      </c>
      <c r="AU296" s="26" t="s">
        <v>81</v>
      </c>
    </row>
    <row r="297" s="1" customFormat="1" ht="16.5" customHeight="1">
      <c r="B297" s="188"/>
      <c r="C297" s="226" t="s">
        <v>504</v>
      </c>
      <c r="D297" s="226" t="s">
        <v>311</v>
      </c>
      <c r="E297" s="227" t="s">
        <v>1013</v>
      </c>
      <c r="F297" s="228" t="s">
        <v>1014</v>
      </c>
      <c r="G297" s="229" t="s">
        <v>219</v>
      </c>
      <c r="H297" s="230">
        <v>2</v>
      </c>
      <c r="I297" s="231">
        <v>1650</v>
      </c>
      <c r="J297" s="231">
        <f>ROUND(I297*H297,2)</f>
        <v>3300</v>
      </c>
      <c r="K297" s="228" t="s">
        <v>5</v>
      </c>
      <c r="L297" s="232"/>
      <c r="M297" s="233" t="s">
        <v>5</v>
      </c>
      <c r="N297" s="234" t="s">
        <v>44</v>
      </c>
      <c r="O297" s="197">
        <v>0</v>
      </c>
      <c r="P297" s="197">
        <f>O297*H297</f>
        <v>0</v>
      </c>
      <c r="Q297" s="197">
        <v>0.01</v>
      </c>
      <c r="R297" s="197">
        <f>Q297*H297</f>
        <v>0.02</v>
      </c>
      <c r="S297" s="197">
        <v>0</v>
      </c>
      <c r="T297" s="198">
        <f>S297*H297</f>
        <v>0</v>
      </c>
      <c r="AR297" s="26" t="s">
        <v>170</v>
      </c>
      <c r="AT297" s="26" t="s">
        <v>311</v>
      </c>
      <c r="AU297" s="26" t="s">
        <v>81</v>
      </c>
      <c r="AY297" s="26" t="s">
        <v>133</v>
      </c>
      <c r="BE297" s="199">
        <f>IF(N297="základní",J297,0)</f>
        <v>3300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26" t="s">
        <v>79</v>
      </c>
      <c r="BK297" s="199">
        <f>ROUND(I297*H297,2)</f>
        <v>3300</v>
      </c>
      <c r="BL297" s="26" t="s">
        <v>132</v>
      </c>
      <c r="BM297" s="26" t="s">
        <v>1015</v>
      </c>
    </row>
    <row r="298" s="1" customFormat="1">
      <c r="B298" s="42"/>
      <c r="D298" s="200" t="s">
        <v>140</v>
      </c>
      <c r="F298" s="201" t="s">
        <v>1014</v>
      </c>
      <c r="L298" s="42"/>
      <c r="M298" s="202"/>
      <c r="N298" s="43"/>
      <c r="O298" s="43"/>
      <c r="P298" s="43"/>
      <c r="Q298" s="43"/>
      <c r="R298" s="43"/>
      <c r="S298" s="43"/>
      <c r="T298" s="81"/>
      <c r="AT298" s="26" t="s">
        <v>140</v>
      </c>
      <c r="AU298" s="26" t="s">
        <v>81</v>
      </c>
    </row>
    <row r="299" s="11" customFormat="1" ht="29.88" customHeight="1">
      <c r="B299" s="176"/>
      <c r="D299" s="177" t="s">
        <v>72</v>
      </c>
      <c r="E299" s="186" t="s">
        <v>622</v>
      </c>
      <c r="F299" s="186" t="s">
        <v>623</v>
      </c>
      <c r="J299" s="187">
        <f>BK299</f>
        <v>8600.7000000000007</v>
      </c>
      <c r="L299" s="176"/>
      <c r="M299" s="180"/>
      <c r="N299" s="181"/>
      <c r="O299" s="181"/>
      <c r="P299" s="182">
        <f>SUM(P300:P309)</f>
        <v>1.7561599999999999</v>
      </c>
      <c r="Q299" s="181"/>
      <c r="R299" s="182">
        <f>SUM(R300:R309)</f>
        <v>0</v>
      </c>
      <c r="S299" s="181"/>
      <c r="T299" s="183">
        <f>SUM(T300:T309)</f>
        <v>0</v>
      </c>
      <c r="AR299" s="177" t="s">
        <v>79</v>
      </c>
      <c r="AT299" s="184" t="s">
        <v>72</v>
      </c>
      <c r="AU299" s="184" t="s">
        <v>79</v>
      </c>
      <c r="AY299" s="177" t="s">
        <v>133</v>
      </c>
      <c r="BK299" s="185">
        <f>SUM(BK300:BK309)</f>
        <v>8600.7000000000007</v>
      </c>
    </row>
    <row r="300" s="1" customFormat="1" ht="16.5" customHeight="1">
      <c r="B300" s="188"/>
      <c r="C300" s="189" t="s">
        <v>509</v>
      </c>
      <c r="D300" s="189" t="s">
        <v>135</v>
      </c>
      <c r="E300" s="190" t="s">
        <v>625</v>
      </c>
      <c r="F300" s="191" t="s">
        <v>626</v>
      </c>
      <c r="G300" s="192" t="s">
        <v>301</v>
      </c>
      <c r="H300" s="193">
        <v>17.920000000000002</v>
      </c>
      <c r="I300" s="194">
        <v>39.200000000000003</v>
      </c>
      <c r="J300" s="194">
        <f>ROUND(I300*H300,2)</f>
        <v>702.46000000000004</v>
      </c>
      <c r="K300" s="191" t="s">
        <v>224</v>
      </c>
      <c r="L300" s="42"/>
      <c r="M300" s="195" t="s">
        <v>5</v>
      </c>
      <c r="N300" s="196" t="s">
        <v>44</v>
      </c>
      <c r="O300" s="197">
        <v>0.029999999999999999</v>
      </c>
      <c r="P300" s="197">
        <f>O300*H300</f>
        <v>0.53760000000000008</v>
      </c>
      <c r="Q300" s="197">
        <v>0</v>
      </c>
      <c r="R300" s="197">
        <f>Q300*H300</f>
        <v>0</v>
      </c>
      <c r="S300" s="197">
        <v>0</v>
      </c>
      <c r="T300" s="198">
        <f>S300*H300</f>
        <v>0</v>
      </c>
      <c r="AR300" s="26" t="s">
        <v>132</v>
      </c>
      <c r="AT300" s="26" t="s">
        <v>135</v>
      </c>
      <c r="AU300" s="26" t="s">
        <v>81</v>
      </c>
      <c r="AY300" s="26" t="s">
        <v>133</v>
      </c>
      <c r="BE300" s="199">
        <f>IF(N300="základní",J300,0)</f>
        <v>702.46000000000004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26" t="s">
        <v>79</v>
      </c>
      <c r="BK300" s="199">
        <f>ROUND(I300*H300,2)</f>
        <v>702.46000000000004</v>
      </c>
      <c r="BL300" s="26" t="s">
        <v>132</v>
      </c>
      <c r="BM300" s="26" t="s">
        <v>1016</v>
      </c>
    </row>
    <row r="301" s="1" customFormat="1">
      <c r="B301" s="42"/>
      <c r="D301" s="200" t="s">
        <v>140</v>
      </c>
      <c r="F301" s="201" t="s">
        <v>628</v>
      </c>
      <c r="L301" s="42"/>
      <c r="M301" s="202"/>
      <c r="N301" s="43"/>
      <c r="O301" s="43"/>
      <c r="P301" s="43"/>
      <c r="Q301" s="43"/>
      <c r="R301" s="43"/>
      <c r="S301" s="43"/>
      <c r="T301" s="81"/>
      <c r="AT301" s="26" t="s">
        <v>140</v>
      </c>
      <c r="AU301" s="26" t="s">
        <v>81</v>
      </c>
    </row>
    <row r="302" s="1" customFormat="1" ht="16.5" customHeight="1">
      <c r="B302" s="188"/>
      <c r="C302" s="189" t="s">
        <v>514</v>
      </c>
      <c r="D302" s="189" t="s">
        <v>135</v>
      </c>
      <c r="E302" s="190" t="s">
        <v>630</v>
      </c>
      <c r="F302" s="191" t="s">
        <v>631</v>
      </c>
      <c r="G302" s="192" t="s">
        <v>301</v>
      </c>
      <c r="H302" s="193">
        <v>609.27999999999997</v>
      </c>
      <c r="I302" s="194">
        <v>8.6899999999999995</v>
      </c>
      <c r="J302" s="194">
        <f>ROUND(I302*H302,2)</f>
        <v>5294.6400000000003</v>
      </c>
      <c r="K302" s="191" t="s">
        <v>224</v>
      </c>
      <c r="L302" s="42"/>
      <c r="M302" s="195" t="s">
        <v>5</v>
      </c>
      <c r="N302" s="196" t="s">
        <v>44</v>
      </c>
      <c r="O302" s="197">
        <v>0.002</v>
      </c>
      <c r="P302" s="197">
        <f>O302*H302</f>
        <v>1.2185599999999999</v>
      </c>
      <c r="Q302" s="197">
        <v>0</v>
      </c>
      <c r="R302" s="197">
        <f>Q302*H302</f>
        <v>0</v>
      </c>
      <c r="S302" s="197">
        <v>0</v>
      </c>
      <c r="T302" s="198">
        <f>S302*H302</f>
        <v>0</v>
      </c>
      <c r="AR302" s="26" t="s">
        <v>132</v>
      </c>
      <c r="AT302" s="26" t="s">
        <v>135</v>
      </c>
      <c r="AU302" s="26" t="s">
        <v>81</v>
      </c>
      <c r="AY302" s="26" t="s">
        <v>133</v>
      </c>
      <c r="BE302" s="199">
        <f>IF(N302="základní",J302,0)</f>
        <v>5294.6400000000003</v>
      </c>
      <c r="BF302" s="199">
        <f>IF(N302="snížená",J302,0)</f>
        <v>0</v>
      </c>
      <c r="BG302" s="199">
        <f>IF(N302="zákl. přenesená",J302,0)</f>
        <v>0</v>
      </c>
      <c r="BH302" s="199">
        <f>IF(N302="sníž. přenesená",J302,0)</f>
        <v>0</v>
      </c>
      <c r="BI302" s="199">
        <f>IF(N302="nulová",J302,0)</f>
        <v>0</v>
      </c>
      <c r="BJ302" s="26" t="s">
        <v>79</v>
      </c>
      <c r="BK302" s="199">
        <f>ROUND(I302*H302,2)</f>
        <v>5294.6400000000003</v>
      </c>
      <c r="BL302" s="26" t="s">
        <v>132</v>
      </c>
      <c r="BM302" s="26" t="s">
        <v>1017</v>
      </c>
    </row>
    <row r="303" s="1" customFormat="1">
      <c r="B303" s="42"/>
      <c r="D303" s="200" t="s">
        <v>140</v>
      </c>
      <c r="F303" s="201" t="s">
        <v>633</v>
      </c>
      <c r="L303" s="42"/>
      <c r="M303" s="202"/>
      <c r="N303" s="43"/>
      <c r="O303" s="43"/>
      <c r="P303" s="43"/>
      <c r="Q303" s="43"/>
      <c r="R303" s="43"/>
      <c r="S303" s="43"/>
      <c r="T303" s="81"/>
      <c r="AT303" s="26" t="s">
        <v>140</v>
      </c>
      <c r="AU303" s="26" t="s">
        <v>81</v>
      </c>
    </row>
    <row r="304" s="13" customFormat="1">
      <c r="B304" s="212"/>
      <c r="D304" s="200" t="s">
        <v>227</v>
      </c>
      <c r="E304" s="213" t="s">
        <v>5</v>
      </c>
      <c r="F304" s="214" t="s">
        <v>1018</v>
      </c>
      <c r="H304" s="215">
        <v>609.27999999999997</v>
      </c>
      <c r="L304" s="212"/>
      <c r="M304" s="216"/>
      <c r="N304" s="217"/>
      <c r="O304" s="217"/>
      <c r="P304" s="217"/>
      <c r="Q304" s="217"/>
      <c r="R304" s="217"/>
      <c r="S304" s="217"/>
      <c r="T304" s="218"/>
      <c r="AT304" s="213" t="s">
        <v>227</v>
      </c>
      <c r="AU304" s="213" t="s">
        <v>81</v>
      </c>
      <c r="AV304" s="13" t="s">
        <v>81</v>
      </c>
      <c r="AW304" s="13" t="s">
        <v>36</v>
      </c>
      <c r="AX304" s="13" t="s">
        <v>73</v>
      </c>
      <c r="AY304" s="213" t="s">
        <v>133</v>
      </c>
    </row>
    <row r="305" s="14" customFormat="1">
      <c r="B305" s="219"/>
      <c r="D305" s="200" t="s">
        <v>227</v>
      </c>
      <c r="E305" s="220" t="s">
        <v>5</v>
      </c>
      <c r="F305" s="221" t="s">
        <v>230</v>
      </c>
      <c r="H305" s="222">
        <v>609.27999999999997</v>
      </c>
      <c r="L305" s="219"/>
      <c r="M305" s="223"/>
      <c r="N305" s="224"/>
      <c r="O305" s="224"/>
      <c r="P305" s="224"/>
      <c r="Q305" s="224"/>
      <c r="R305" s="224"/>
      <c r="S305" s="224"/>
      <c r="T305" s="225"/>
      <c r="AT305" s="220" t="s">
        <v>227</v>
      </c>
      <c r="AU305" s="220" t="s">
        <v>81</v>
      </c>
      <c r="AV305" s="14" t="s">
        <v>132</v>
      </c>
      <c r="AW305" s="14" t="s">
        <v>36</v>
      </c>
      <c r="AX305" s="14" t="s">
        <v>79</v>
      </c>
      <c r="AY305" s="220" t="s">
        <v>133</v>
      </c>
    </row>
    <row r="306" s="1" customFormat="1" ht="25.5" customHeight="1">
      <c r="B306" s="188"/>
      <c r="C306" s="189" t="s">
        <v>519</v>
      </c>
      <c r="D306" s="189" t="s">
        <v>135</v>
      </c>
      <c r="E306" s="190" t="s">
        <v>636</v>
      </c>
      <c r="F306" s="191" t="s">
        <v>637</v>
      </c>
      <c r="G306" s="192" t="s">
        <v>301</v>
      </c>
      <c r="H306" s="193">
        <v>6.3200000000000003</v>
      </c>
      <c r="I306" s="194">
        <v>155</v>
      </c>
      <c r="J306" s="194">
        <f>ROUND(I306*H306,2)</f>
        <v>979.60000000000002</v>
      </c>
      <c r="K306" s="191" t="s">
        <v>224</v>
      </c>
      <c r="L306" s="42"/>
      <c r="M306" s="195" t="s">
        <v>5</v>
      </c>
      <c r="N306" s="196" t="s">
        <v>44</v>
      </c>
      <c r="O306" s="197">
        <v>0</v>
      </c>
      <c r="P306" s="197">
        <f>O306*H306</f>
        <v>0</v>
      </c>
      <c r="Q306" s="197">
        <v>0</v>
      </c>
      <c r="R306" s="197">
        <f>Q306*H306</f>
        <v>0</v>
      </c>
      <c r="S306" s="197">
        <v>0</v>
      </c>
      <c r="T306" s="198">
        <f>S306*H306</f>
        <v>0</v>
      </c>
      <c r="AR306" s="26" t="s">
        <v>132</v>
      </c>
      <c r="AT306" s="26" t="s">
        <v>135</v>
      </c>
      <c r="AU306" s="26" t="s">
        <v>81</v>
      </c>
      <c r="AY306" s="26" t="s">
        <v>133</v>
      </c>
      <c r="BE306" s="199">
        <f>IF(N306="základní",J306,0)</f>
        <v>979.60000000000002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26" t="s">
        <v>79</v>
      </c>
      <c r="BK306" s="199">
        <f>ROUND(I306*H306,2)</f>
        <v>979.60000000000002</v>
      </c>
      <c r="BL306" s="26" t="s">
        <v>132</v>
      </c>
      <c r="BM306" s="26" t="s">
        <v>1019</v>
      </c>
    </row>
    <row r="307" s="1" customFormat="1">
      <c r="B307" s="42"/>
      <c r="D307" s="200" t="s">
        <v>140</v>
      </c>
      <c r="F307" s="201" t="s">
        <v>639</v>
      </c>
      <c r="L307" s="42"/>
      <c r="M307" s="202"/>
      <c r="N307" s="43"/>
      <c r="O307" s="43"/>
      <c r="P307" s="43"/>
      <c r="Q307" s="43"/>
      <c r="R307" s="43"/>
      <c r="S307" s="43"/>
      <c r="T307" s="81"/>
      <c r="AT307" s="26" t="s">
        <v>140</v>
      </c>
      <c r="AU307" s="26" t="s">
        <v>81</v>
      </c>
    </row>
    <row r="308" s="1" customFormat="1" ht="16.5" customHeight="1">
      <c r="B308" s="188"/>
      <c r="C308" s="189" t="s">
        <v>524</v>
      </c>
      <c r="D308" s="189" t="s">
        <v>135</v>
      </c>
      <c r="E308" s="190" t="s">
        <v>641</v>
      </c>
      <c r="F308" s="191" t="s">
        <v>642</v>
      </c>
      <c r="G308" s="192" t="s">
        <v>301</v>
      </c>
      <c r="H308" s="193">
        <v>11.6</v>
      </c>
      <c r="I308" s="194">
        <v>140</v>
      </c>
      <c r="J308" s="194">
        <f>ROUND(I308*H308,2)</f>
        <v>1624</v>
      </c>
      <c r="K308" s="191" t="s">
        <v>224</v>
      </c>
      <c r="L308" s="42"/>
      <c r="M308" s="195" t="s">
        <v>5</v>
      </c>
      <c r="N308" s="196" t="s">
        <v>44</v>
      </c>
      <c r="O308" s="197">
        <v>0</v>
      </c>
      <c r="P308" s="197">
        <f>O308*H308</f>
        <v>0</v>
      </c>
      <c r="Q308" s="197">
        <v>0</v>
      </c>
      <c r="R308" s="197">
        <f>Q308*H308</f>
        <v>0</v>
      </c>
      <c r="S308" s="197">
        <v>0</v>
      </c>
      <c r="T308" s="198">
        <f>S308*H308</f>
        <v>0</v>
      </c>
      <c r="AR308" s="26" t="s">
        <v>132</v>
      </c>
      <c r="AT308" s="26" t="s">
        <v>135</v>
      </c>
      <c r="AU308" s="26" t="s">
        <v>81</v>
      </c>
      <c r="AY308" s="26" t="s">
        <v>133</v>
      </c>
      <c r="BE308" s="199">
        <f>IF(N308="základní",J308,0)</f>
        <v>1624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26" t="s">
        <v>79</v>
      </c>
      <c r="BK308" s="199">
        <f>ROUND(I308*H308,2)</f>
        <v>1624</v>
      </c>
      <c r="BL308" s="26" t="s">
        <v>132</v>
      </c>
      <c r="BM308" s="26" t="s">
        <v>1020</v>
      </c>
    </row>
    <row r="309" s="1" customFormat="1">
      <c r="B309" s="42"/>
      <c r="D309" s="200" t="s">
        <v>140</v>
      </c>
      <c r="F309" s="201" t="s">
        <v>644</v>
      </c>
      <c r="L309" s="42"/>
      <c r="M309" s="202"/>
      <c r="N309" s="43"/>
      <c r="O309" s="43"/>
      <c r="P309" s="43"/>
      <c r="Q309" s="43"/>
      <c r="R309" s="43"/>
      <c r="S309" s="43"/>
      <c r="T309" s="81"/>
      <c r="AT309" s="26" t="s">
        <v>140</v>
      </c>
      <c r="AU309" s="26" t="s">
        <v>81</v>
      </c>
    </row>
    <row r="310" s="11" customFormat="1" ht="29.88" customHeight="1">
      <c r="B310" s="176"/>
      <c r="D310" s="177" t="s">
        <v>72</v>
      </c>
      <c r="E310" s="186" t="s">
        <v>647</v>
      </c>
      <c r="F310" s="186" t="s">
        <v>648</v>
      </c>
      <c r="J310" s="187">
        <f>BK310</f>
        <v>55754.870000000003</v>
      </c>
      <c r="L310" s="176"/>
      <c r="M310" s="180"/>
      <c r="N310" s="181"/>
      <c r="O310" s="181"/>
      <c r="P310" s="182">
        <f>SUM(P311:P312)</f>
        <v>62.054321999999999</v>
      </c>
      <c r="Q310" s="181"/>
      <c r="R310" s="182">
        <f>SUM(R311:R312)</f>
        <v>0</v>
      </c>
      <c r="S310" s="181"/>
      <c r="T310" s="183">
        <f>SUM(T311:T312)</f>
        <v>0</v>
      </c>
      <c r="AR310" s="177" t="s">
        <v>79</v>
      </c>
      <c r="AT310" s="184" t="s">
        <v>72</v>
      </c>
      <c r="AU310" s="184" t="s">
        <v>79</v>
      </c>
      <c r="AY310" s="177" t="s">
        <v>133</v>
      </c>
      <c r="BK310" s="185">
        <f>SUM(BK311:BK312)</f>
        <v>55754.870000000003</v>
      </c>
    </row>
    <row r="311" s="1" customFormat="1" ht="25.5" customHeight="1">
      <c r="B311" s="188"/>
      <c r="C311" s="189" t="s">
        <v>529</v>
      </c>
      <c r="D311" s="189" t="s">
        <v>135</v>
      </c>
      <c r="E311" s="190" t="s">
        <v>1021</v>
      </c>
      <c r="F311" s="191" t="s">
        <v>1022</v>
      </c>
      <c r="G311" s="192" t="s">
        <v>301</v>
      </c>
      <c r="H311" s="193">
        <v>940.21699999999998</v>
      </c>
      <c r="I311" s="194">
        <v>59.299999999999997</v>
      </c>
      <c r="J311" s="194">
        <f>ROUND(I311*H311,2)</f>
        <v>55754.870000000003</v>
      </c>
      <c r="K311" s="191" t="s">
        <v>224</v>
      </c>
      <c r="L311" s="42"/>
      <c r="M311" s="195" t="s">
        <v>5</v>
      </c>
      <c r="N311" s="196" t="s">
        <v>44</v>
      </c>
      <c r="O311" s="197">
        <v>0.066000000000000003</v>
      </c>
      <c r="P311" s="197">
        <f>O311*H311</f>
        <v>62.054321999999999</v>
      </c>
      <c r="Q311" s="197">
        <v>0</v>
      </c>
      <c r="R311" s="197">
        <f>Q311*H311</f>
        <v>0</v>
      </c>
      <c r="S311" s="197">
        <v>0</v>
      </c>
      <c r="T311" s="198">
        <f>S311*H311</f>
        <v>0</v>
      </c>
      <c r="AR311" s="26" t="s">
        <v>132</v>
      </c>
      <c r="AT311" s="26" t="s">
        <v>135</v>
      </c>
      <c r="AU311" s="26" t="s">
        <v>81</v>
      </c>
      <c r="AY311" s="26" t="s">
        <v>133</v>
      </c>
      <c r="BE311" s="199">
        <f>IF(N311="základní",J311,0)</f>
        <v>55754.870000000003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26" t="s">
        <v>79</v>
      </c>
      <c r="BK311" s="199">
        <f>ROUND(I311*H311,2)</f>
        <v>55754.870000000003</v>
      </c>
      <c r="BL311" s="26" t="s">
        <v>132</v>
      </c>
      <c r="BM311" s="26" t="s">
        <v>1023</v>
      </c>
    </row>
    <row r="312" s="1" customFormat="1">
      <c r="B312" s="42"/>
      <c r="D312" s="200" t="s">
        <v>140</v>
      </c>
      <c r="F312" s="201" t="s">
        <v>1024</v>
      </c>
      <c r="L312" s="42"/>
      <c r="M312" s="203"/>
      <c r="N312" s="204"/>
      <c r="O312" s="204"/>
      <c r="P312" s="204"/>
      <c r="Q312" s="204"/>
      <c r="R312" s="204"/>
      <c r="S312" s="204"/>
      <c r="T312" s="205"/>
      <c r="AT312" s="26" t="s">
        <v>140</v>
      </c>
      <c r="AU312" s="26" t="s">
        <v>81</v>
      </c>
    </row>
    <row r="313" s="1" customFormat="1" ht="6.96" customHeight="1">
      <c r="B313" s="63"/>
      <c r="C313" s="64"/>
      <c r="D313" s="64"/>
      <c r="E313" s="64"/>
      <c r="F313" s="64"/>
      <c r="G313" s="64"/>
      <c r="H313" s="64"/>
      <c r="I313" s="64"/>
      <c r="J313" s="64"/>
      <c r="K313" s="64"/>
      <c r="L313" s="42"/>
    </row>
  </sheetData>
  <autoFilter ref="C88:K31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7:H77"/>
    <mergeCell ref="E79:H79"/>
    <mergeCell ref="E81:H81"/>
    <mergeCell ref="G1:H1"/>
    <mergeCell ref="L2:V2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2" customWidth="1"/>
    <col min="2" max="2" width="1.664063" style="242" customWidth="1"/>
    <col min="3" max="4" width="5" style="242" customWidth="1"/>
    <col min="5" max="5" width="11.67" style="242" customWidth="1"/>
    <col min="6" max="6" width="9.17" style="242" customWidth="1"/>
    <col min="7" max="7" width="5" style="242" customWidth="1"/>
    <col min="8" max="8" width="77.83" style="242" customWidth="1"/>
    <col min="9" max="10" width="20" style="242" customWidth="1"/>
    <col min="11" max="11" width="1.664063" style="242" customWidth="1"/>
  </cols>
  <sheetData>
    <row r="1" ht="37.5" customHeight="1"/>
    <row r="2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6" customFormat="1" ht="45" customHeight="1">
      <c r="B3" s="246"/>
      <c r="C3" s="247" t="s">
        <v>1025</v>
      </c>
      <c r="D3" s="247"/>
      <c r="E3" s="247"/>
      <c r="F3" s="247"/>
      <c r="G3" s="247"/>
      <c r="H3" s="247"/>
      <c r="I3" s="247"/>
      <c r="J3" s="247"/>
      <c r="K3" s="248"/>
    </row>
    <row r="4" ht="25.5" customHeight="1">
      <c r="B4" s="249"/>
      <c r="C4" s="250" t="s">
        <v>1026</v>
      </c>
      <c r="D4" s="250"/>
      <c r="E4" s="250"/>
      <c r="F4" s="250"/>
      <c r="G4" s="250"/>
      <c r="H4" s="250"/>
      <c r="I4" s="250"/>
      <c r="J4" s="250"/>
      <c r="K4" s="251"/>
    </row>
    <row r="5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ht="15" customHeight="1">
      <c r="B6" s="249"/>
      <c r="C6" s="253" t="s">
        <v>1027</v>
      </c>
      <c r="D6" s="253"/>
      <c r="E6" s="253"/>
      <c r="F6" s="253"/>
      <c r="G6" s="253"/>
      <c r="H6" s="253"/>
      <c r="I6" s="253"/>
      <c r="J6" s="253"/>
      <c r="K6" s="251"/>
    </row>
    <row r="7" ht="15" customHeight="1">
      <c r="B7" s="254"/>
      <c r="C7" s="253" t="s">
        <v>1028</v>
      </c>
      <c r="D7" s="253"/>
      <c r="E7" s="253"/>
      <c r="F7" s="253"/>
      <c r="G7" s="253"/>
      <c r="H7" s="253"/>
      <c r="I7" s="253"/>
      <c r="J7" s="253"/>
      <c r="K7" s="251"/>
    </row>
    <row r="8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ht="15" customHeight="1">
      <c r="B9" s="254"/>
      <c r="C9" s="253" t="s">
        <v>1029</v>
      </c>
      <c r="D9" s="253"/>
      <c r="E9" s="253"/>
      <c r="F9" s="253"/>
      <c r="G9" s="253"/>
      <c r="H9" s="253"/>
      <c r="I9" s="253"/>
      <c r="J9" s="253"/>
      <c r="K9" s="251"/>
    </row>
    <row r="10" ht="15" customHeight="1">
      <c r="B10" s="254"/>
      <c r="C10" s="253"/>
      <c r="D10" s="253" t="s">
        <v>1030</v>
      </c>
      <c r="E10" s="253"/>
      <c r="F10" s="253"/>
      <c r="G10" s="253"/>
      <c r="H10" s="253"/>
      <c r="I10" s="253"/>
      <c r="J10" s="253"/>
      <c r="K10" s="251"/>
    </row>
    <row r="11" ht="15" customHeight="1">
      <c r="B11" s="254"/>
      <c r="C11" s="255"/>
      <c r="D11" s="253" t="s">
        <v>1031</v>
      </c>
      <c r="E11" s="253"/>
      <c r="F11" s="253"/>
      <c r="G11" s="253"/>
      <c r="H11" s="253"/>
      <c r="I11" s="253"/>
      <c r="J11" s="253"/>
      <c r="K11" s="251"/>
    </row>
    <row r="12" ht="12.75" customHeight="1">
      <c r="B12" s="254"/>
      <c r="C12" s="255"/>
      <c r="D12" s="255"/>
      <c r="E12" s="255"/>
      <c r="F12" s="255"/>
      <c r="G12" s="255"/>
      <c r="H12" s="255"/>
      <c r="I12" s="255"/>
      <c r="J12" s="255"/>
      <c r="K12" s="251"/>
    </row>
    <row r="13" ht="15" customHeight="1">
      <c r="B13" s="254"/>
      <c r="C13" s="255"/>
      <c r="D13" s="253" t="s">
        <v>1032</v>
      </c>
      <c r="E13" s="253"/>
      <c r="F13" s="253"/>
      <c r="G13" s="253"/>
      <c r="H13" s="253"/>
      <c r="I13" s="253"/>
      <c r="J13" s="253"/>
      <c r="K13" s="251"/>
    </row>
    <row r="14" ht="15" customHeight="1">
      <c r="B14" s="254"/>
      <c r="C14" s="255"/>
      <c r="D14" s="253" t="s">
        <v>1033</v>
      </c>
      <c r="E14" s="253"/>
      <c r="F14" s="253"/>
      <c r="G14" s="253"/>
      <c r="H14" s="253"/>
      <c r="I14" s="253"/>
      <c r="J14" s="253"/>
      <c r="K14" s="251"/>
    </row>
    <row r="15" ht="15" customHeight="1">
      <c r="B15" s="254"/>
      <c r="C15" s="255"/>
      <c r="D15" s="253" t="s">
        <v>1034</v>
      </c>
      <c r="E15" s="253"/>
      <c r="F15" s="253"/>
      <c r="G15" s="253"/>
      <c r="H15" s="253"/>
      <c r="I15" s="253"/>
      <c r="J15" s="253"/>
      <c r="K15" s="251"/>
    </row>
    <row r="16" ht="15" customHeight="1">
      <c r="B16" s="254"/>
      <c r="C16" s="255"/>
      <c r="D16" s="255"/>
      <c r="E16" s="256" t="s">
        <v>87</v>
      </c>
      <c r="F16" s="253" t="s">
        <v>1035</v>
      </c>
      <c r="G16" s="253"/>
      <c r="H16" s="253"/>
      <c r="I16" s="253"/>
      <c r="J16" s="253"/>
      <c r="K16" s="251"/>
    </row>
    <row r="17" ht="15" customHeight="1">
      <c r="B17" s="254"/>
      <c r="C17" s="255"/>
      <c r="D17" s="255"/>
      <c r="E17" s="256" t="s">
        <v>95</v>
      </c>
      <c r="F17" s="253" t="s">
        <v>1036</v>
      </c>
      <c r="G17" s="253"/>
      <c r="H17" s="253"/>
      <c r="I17" s="253"/>
      <c r="J17" s="253"/>
      <c r="K17" s="251"/>
    </row>
    <row r="18" ht="15" customHeight="1">
      <c r="B18" s="254"/>
      <c r="C18" s="255"/>
      <c r="D18" s="255"/>
      <c r="E18" s="256" t="s">
        <v>1037</v>
      </c>
      <c r="F18" s="253" t="s">
        <v>1038</v>
      </c>
      <c r="G18" s="253"/>
      <c r="H18" s="253"/>
      <c r="I18" s="253"/>
      <c r="J18" s="253"/>
      <c r="K18" s="251"/>
    </row>
    <row r="19" ht="15" customHeight="1">
      <c r="B19" s="254"/>
      <c r="C19" s="255"/>
      <c r="D19" s="255"/>
      <c r="E19" s="256" t="s">
        <v>77</v>
      </c>
      <c r="F19" s="253" t="s">
        <v>78</v>
      </c>
      <c r="G19" s="253"/>
      <c r="H19" s="253"/>
      <c r="I19" s="253"/>
      <c r="J19" s="253"/>
      <c r="K19" s="251"/>
    </row>
    <row r="20" ht="15" customHeight="1">
      <c r="B20" s="254"/>
      <c r="C20" s="255"/>
      <c r="D20" s="255"/>
      <c r="E20" s="256" t="s">
        <v>130</v>
      </c>
      <c r="F20" s="253" t="s">
        <v>131</v>
      </c>
      <c r="G20" s="253"/>
      <c r="H20" s="253"/>
      <c r="I20" s="253"/>
      <c r="J20" s="253"/>
      <c r="K20" s="251"/>
    </row>
    <row r="21" ht="15" customHeight="1">
      <c r="B21" s="254"/>
      <c r="C21" s="255"/>
      <c r="D21" s="255"/>
      <c r="E21" s="256" t="s">
        <v>83</v>
      </c>
      <c r="F21" s="253" t="s">
        <v>1039</v>
      </c>
      <c r="G21" s="253"/>
      <c r="H21" s="253"/>
      <c r="I21" s="253"/>
      <c r="J21" s="253"/>
      <c r="K21" s="251"/>
    </row>
    <row r="22" ht="12.75" customHeight="1">
      <c r="B22" s="254"/>
      <c r="C22" s="255"/>
      <c r="D22" s="255"/>
      <c r="E22" s="255"/>
      <c r="F22" s="255"/>
      <c r="G22" s="255"/>
      <c r="H22" s="255"/>
      <c r="I22" s="255"/>
      <c r="J22" s="255"/>
      <c r="K22" s="251"/>
    </row>
    <row r="23" ht="15" customHeight="1">
      <c r="B23" s="254"/>
      <c r="C23" s="253" t="s">
        <v>1040</v>
      </c>
      <c r="D23" s="253"/>
      <c r="E23" s="253"/>
      <c r="F23" s="253"/>
      <c r="G23" s="253"/>
      <c r="H23" s="253"/>
      <c r="I23" s="253"/>
      <c r="J23" s="253"/>
      <c r="K23" s="251"/>
    </row>
    <row r="24" ht="15" customHeight="1">
      <c r="B24" s="254"/>
      <c r="C24" s="253" t="s">
        <v>1041</v>
      </c>
      <c r="D24" s="253"/>
      <c r="E24" s="253"/>
      <c r="F24" s="253"/>
      <c r="G24" s="253"/>
      <c r="H24" s="253"/>
      <c r="I24" s="253"/>
      <c r="J24" s="253"/>
      <c r="K24" s="251"/>
    </row>
    <row r="25" ht="15" customHeight="1">
      <c r="B25" s="254"/>
      <c r="C25" s="253"/>
      <c r="D25" s="253" t="s">
        <v>1042</v>
      </c>
      <c r="E25" s="253"/>
      <c r="F25" s="253"/>
      <c r="G25" s="253"/>
      <c r="H25" s="253"/>
      <c r="I25" s="253"/>
      <c r="J25" s="253"/>
      <c r="K25" s="251"/>
    </row>
    <row r="26" ht="15" customHeight="1">
      <c r="B26" s="254"/>
      <c r="C26" s="255"/>
      <c r="D26" s="253" t="s">
        <v>1043</v>
      </c>
      <c r="E26" s="253"/>
      <c r="F26" s="253"/>
      <c r="G26" s="253"/>
      <c r="H26" s="253"/>
      <c r="I26" s="253"/>
      <c r="J26" s="253"/>
      <c r="K26" s="251"/>
    </row>
    <row r="27" ht="12.75" customHeight="1">
      <c r="B27" s="254"/>
      <c r="C27" s="255"/>
      <c r="D27" s="255"/>
      <c r="E27" s="255"/>
      <c r="F27" s="255"/>
      <c r="G27" s="255"/>
      <c r="H27" s="255"/>
      <c r="I27" s="255"/>
      <c r="J27" s="255"/>
      <c r="K27" s="251"/>
    </row>
    <row r="28" ht="15" customHeight="1">
      <c r="B28" s="254"/>
      <c r="C28" s="255"/>
      <c r="D28" s="253" t="s">
        <v>1044</v>
      </c>
      <c r="E28" s="253"/>
      <c r="F28" s="253"/>
      <c r="G28" s="253"/>
      <c r="H28" s="253"/>
      <c r="I28" s="253"/>
      <c r="J28" s="253"/>
      <c r="K28" s="251"/>
    </row>
    <row r="29" ht="15" customHeight="1">
      <c r="B29" s="254"/>
      <c r="C29" s="255"/>
      <c r="D29" s="253" t="s">
        <v>1045</v>
      </c>
      <c r="E29" s="253"/>
      <c r="F29" s="253"/>
      <c r="G29" s="253"/>
      <c r="H29" s="253"/>
      <c r="I29" s="253"/>
      <c r="J29" s="253"/>
      <c r="K29" s="251"/>
    </row>
    <row r="30" ht="12.75" customHeight="1">
      <c r="B30" s="254"/>
      <c r="C30" s="255"/>
      <c r="D30" s="255"/>
      <c r="E30" s="255"/>
      <c r="F30" s="255"/>
      <c r="G30" s="255"/>
      <c r="H30" s="255"/>
      <c r="I30" s="255"/>
      <c r="J30" s="255"/>
      <c r="K30" s="251"/>
    </row>
    <row r="31" ht="15" customHeight="1">
      <c r="B31" s="254"/>
      <c r="C31" s="255"/>
      <c r="D31" s="253" t="s">
        <v>1046</v>
      </c>
      <c r="E31" s="253"/>
      <c r="F31" s="253"/>
      <c r="G31" s="253"/>
      <c r="H31" s="253"/>
      <c r="I31" s="253"/>
      <c r="J31" s="253"/>
      <c r="K31" s="251"/>
    </row>
    <row r="32" ht="15" customHeight="1">
      <c r="B32" s="254"/>
      <c r="C32" s="255"/>
      <c r="D32" s="253" t="s">
        <v>1047</v>
      </c>
      <c r="E32" s="253"/>
      <c r="F32" s="253"/>
      <c r="G32" s="253"/>
      <c r="H32" s="253"/>
      <c r="I32" s="253"/>
      <c r="J32" s="253"/>
      <c r="K32" s="251"/>
    </row>
    <row r="33" ht="15" customHeight="1">
      <c r="B33" s="254"/>
      <c r="C33" s="255"/>
      <c r="D33" s="253" t="s">
        <v>1048</v>
      </c>
      <c r="E33" s="253"/>
      <c r="F33" s="253"/>
      <c r="G33" s="253"/>
      <c r="H33" s="253"/>
      <c r="I33" s="253"/>
      <c r="J33" s="253"/>
      <c r="K33" s="251"/>
    </row>
    <row r="34" ht="15" customHeight="1">
      <c r="B34" s="254"/>
      <c r="C34" s="255"/>
      <c r="D34" s="253"/>
      <c r="E34" s="257" t="s">
        <v>117</v>
      </c>
      <c r="F34" s="253"/>
      <c r="G34" s="253" t="s">
        <v>1049</v>
      </c>
      <c r="H34" s="253"/>
      <c r="I34" s="253"/>
      <c r="J34" s="253"/>
      <c r="K34" s="251"/>
    </row>
    <row r="35" ht="30.75" customHeight="1">
      <c r="B35" s="254"/>
      <c r="C35" s="255"/>
      <c r="D35" s="253"/>
      <c r="E35" s="257" t="s">
        <v>1050</v>
      </c>
      <c r="F35" s="253"/>
      <c r="G35" s="253" t="s">
        <v>1051</v>
      </c>
      <c r="H35" s="253"/>
      <c r="I35" s="253"/>
      <c r="J35" s="253"/>
      <c r="K35" s="251"/>
    </row>
    <row r="36" ht="15" customHeight="1">
      <c r="B36" s="254"/>
      <c r="C36" s="255"/>
      <c r="D36" s="253"/>
      <c r="E36" s="257" t="s">
        <v>54</v>
      </c>
      <c r="F36" s="253"/>
      <c r="G36" s="253" t="s">
        <v>1052</v>
      </c>
      <c r="H36" s="253"/>
      <c r="I36" s="253"/>
      <c r="J36" s="253"/>
      <c r="K36" s="251"/>
    </row>
    <row r="37" ht="15" customHeight="1">
      <c r="B37" s="254"/>
      <c r="C37" s="255"/>
      <c r="D37" s="253"/>
      <c r="E37" s="257" t="s">
        <v>118</v>
      </c>
      <c r="F37" s="253"/>
      <c r="G37" s="253" t="s">
        <v>1053</v>
      </c>
      <c r="H37" s="253"/>
      <c r="I37" s="253"/>
      <c r="J37" s="253"/>
      <c r="K37" s="251"/>
    </row>
    <row r="38" ht="15" customHeight="1">
      <c r="B38" s="254"/>
      <c r="C38" s="255"/>
      <c r="D38" s="253"/>
      <c r="E38" s="257" t="s">
        <v>119</v>
      </c>
      <c r="F38" s="253"/>
      <c r="G38" s="253" t="s">
        <v>1054</v>
      </c>
      <c r="H38" s="253"/>
      <c r="I38" s="253"/>
      <c r="J38" s="253"/>
      <c r="K38" s="251"/>
    </row>
    <row r="39" ht="15" customHeight="1">
      <c r="B39" s="254"/>
      <c r="C39" s="255"/>
      <c r="D39" s="253"/>
      <c r="E39" s="257" t="s">
        <v>120</v>
      </c>
      <c r="F39" s="253"/>
      <c r="G39" s="253" t="s">
        <v>1055</v>
      </c>
      <c r="H39" s="253"/>
      <c r="I39" s="253"/>
      <c r="J39" s="253"/>
      <c r="K39" s="251"/>
    </row>
    <row r="40" ht="15" customHeight="1">
      <c r="B40" s="254"/>
      <c r="C40" s="255"/>
      <c r="D40" s="253"/>
      <c r="E40" s="257" t="s">
        <v>1056</v>
      </c>
      <c r="F40" s="253"/>
      <c r="G40" s="253" t="s">
        <v>1057</v>
      </c>
      <c r="H40" s="253"/>
      <c r="I40" s="253"/>
      <c r="J40" s="253"/>
      <c r="K40" s="251"/>
    </row>
    <row r="41" ht="15" customHeight="1">
      <c r="B41" s="254"/>
      <c r="C41" s="255"/>
      <c r="D41" s="253"/>
      <c r="E41" s="257"/>
      <c r="F41" s="253"/>
      <c r="G41" s="253" t="s">
        <v>1058</v>
      </c>
      <c r="H41" s="253"/>
      <c r="I41" s="253"/>
      <c r="J41" s="253"/>
      <c r="K41" s="251"/>
    </row>
    <row r="42" ht="15" customHeight="1">
      <c r="B42" s="254"/>
      <c r="C42" s="255"/>
      <c r="D42" s="253"/>
      <c r="E42" s="257" t="s">
        <v>1059</v>
      </c>
      <c r="F42" s="253"/>
      <c r="G42" s="253" t="s">
        <v>1060</v>
      </c>
      <c r="H42" s="253"/>
      <c r="I42" s="253"/>
      <c r="J42" s="253"/>
      <c r="K42" s="251"/>
    </row>
    <row r="43" ht="15" customHeight="1">
      <c r="B43" s="254"/>
      <c r="C43" s="255"/>
      <c r="D43" s="253"/>
      <c r="E43" s="257" t="s">
        <v>122</v>
      </c>
      <c r="F43" s="253"/>
      <c r="G43" s="253" t="s">
        <v>1061</v>
      </c>
      <c r="H43" s="253"/>
      <c r="I43" s="253"/>
      <c r="J43" s="253"/>
      <c r="K43" s="251"/>
    </row>
    <row r="44" ht="12.75" customHeight="1">
      <c r="B44" s="254"/>
      <c r="C44" s="255"/>
      <c r="D44" s="253"/>
      <c r="E44" s="253"/>
      <c r="F44" s="253"/>
      <c r="G44" s="253"/>
      <c r="H44" s="253"/>
      <c r="I44" s="253"/>
      <c r="J44" s="253"/>
      <c r="K44" s="251"/>
    </row>
    <row r="45" ht="15" customHeight="1">
      <c r="B45" s="254"/>
      <c r="C45" s="255"/>
      <c r="D45" s="253" t="s">
        <v>1062</v>
      </c>
      <c r="E45" s="253"/>
      <c r="F45" s="253"/>
      <c r="G45" s="253"/>
      <c r="H45" s="253"/>
      <c r="I45" s="253"/>
      <c r="J45" s="253"/>
      <c r="K45" s="251"/>
    </row>
    <row r="46" ht="15" customHeight="1">
      <c r="B46" s="254"/>
      <c r="C46" s="255"/>
      <c r="D46" s="255"/>
      <c r="E46" s="253" t="s">
        <v>1063</v>
      </c>
      <c r="F46" s="253"/>
      <c r="G46" s="253"/>
      <c r="H46" s="253"/>
      <c r="I46" s="253"/>
      <c r="J46" s="253"/>
      <c r="K46" s="251"/>
    </row>
    <row r="47" ht="15" customHeight="1">
      <c r="B47" s="254"/>
      <c r="C47" s="255"/>
      <c r="D47" s="255"/>
      <c r="E47" s="253" t="s">
        <v>1064</v>
      </c>
      <c r="F47" s="253"/>
      <c r="G47" s="253"/>
      <c r="H47" s="253"/>
      <c r="I47" s="253"/>
      <c r="J47" s="253"/>
      <c r="K47" s="251"/>
    </row>
    <row r="48" ht="15" customHeight="1">
      <c r="B48" s="254"/>
      <c r="C48" s="255"/>
      <c r="D48" s="255"/>
      <c r="E48" s="253" t="s">
        <v>1065</v>
      </c>
      <c r="F48" s="253"/>
      <c r="G48" s="253"/>
      <c r="H48" s="253"/>
      <c r="I48" s="253"/>
      <c r="J48" s="253"/>
      <c r="K48" s="251"/>
    </row>
    <row r="49" ht="15" customHeight="1">
      <c r="B49" s="254"/>
      <c r="C49" s="255"/>
      <c r="D49" s="253" t="s">
        <v>1066</v>
      </c>
      <c r="E49" s="253"/>
      <c r="F49" s="253"/>
      <c r="G49" s="253"/>
      <c r="H49" s="253"/>
      <c r="I49" s="253"/>
      <c r="J49" s="253"/>
      <c r="K49" s="251"/>
    </row>
    <row r="50" ht="25.5" customHeight="1">
      <c r="B50" s="249"/>
      <c r="C50" s="250" t="s">
        <v>1067</v>
      </c>
      <c r="D50" s="250"/>
      <c r="E50" s="250"/>
      <c r="F50" s="250"/>
      <c r="G50" s="250"/>
      <c r="H50" s="250"/>
      <c r="I50" s="250"/>
      <c r="J50" s="250"/>
      <c r="K50" s="251"/>
    </row>
    <row r="51" ht="5.25" customHeight="1">
      <c r="B51" s="249"/>
      <c r="C51" s="252"/>
      <c r="D51" s="252"/>
      <c r="E51" s="252"/>
      <c r="F51" s="252"/>
      <c r="G51" s="252"/>
      <c r="H51" s="252"/>
      <c r="I51" s="252"/>
      <c r="J51" s="252"/>
      <c r="K51" s="251"/>
    </row>
    <row r="52" ht="15" customHeight="1">
      <c r="B52" s="249"/>
      <c r="C52" s="253" t="s">
        <v>1068</v>
      </c>
      <c r="D52" s="253"/>
      <c r="E52" s="253"/>
      <c r="F52" s="253"/>
      <c r="G52" s="253"/>
      <c r="H52" s="253"/>
      <c r="I52" s="253"/>
      <c r="J52" s="253"/>
      <c r="K52" s="251"/>
    </row>
    <row r="53" ht="15" customHeight="1">
      <c r="B53" s="249"/>
      <c r="C53" s="253" t="s">
        <v>1069</v>
      </c>
      <c r="D53" s="253"/>
      <c r="E53" s="253"/>
      <c r="F53" s="253"/>
      <c r="G53" s="253"/>
      <c r="H53" s="253"/>
      <c r="I53" s="253"/>
      <c r="J53" s="253"/>
      <c r="K53" s="251"/>
    </row>
    <row r="54" ht="12.75" customHeight="1">
      <c r="B54" s="249"/>
      <c r="C54" s="253"/>
      <c r="D54" s="253"/>
      <c r="E54" s="253"/>
      <c r="F54" s="253"/>
      <c r="G54" s="253"/>
      <c r="H54" s="253"/>
      <c r="I54" s="253"/>
      <c r="J54" s="253"/>
      <c r="K54" s="251"/>
    </row>
    <row r="55" ht="15" customHeight="1">
      <c r="B55" s="249"/>
      <c r="C55" s="253" t="s">
        <v>1070</v>
      </c>
      <c r="D55" s="253"/>
      <c r="E55" s="253"/>
      <c r="F55" s="253"/>
      <c r="G55" s="253"/>
      <c r="H55" s="253"/>
      <c r="I55" s="253"/>
      <c r="J55" s="253"/>
      <c r="K55" s="251"/>
    </row>
    <row r="56" ht="15" customHeight="1">
      <c r="B56" s="249"/>
      <c r="C56" s="255"/>
      <c r="D56" s="253" t="s">
        <v>1071</v>
      </c>
      <c r="E56" s="253"/>
      <c r="F56" s="253"/>
      <c r="G56" s="253"/>
      <c r="H56" s="253"/>
      <c r="I56" s="253"/>
      <c r="J56" s="253"/>
      <c r="K56" s="251"/>
    </row>
    <row r="57" ht="15" customHeight="1">
      <c r="B57" s="249"/>
      <c r="C57" s="255"/>
      <c r="D57" s="253" t="s">
        <v>1072</v>
      </c>
      <c r="E57" s="253"/>
      <c r="F57" s="253"/>
      <c r="G57" s="253"/>
      <c r="H57" s="253"/>
      <c r="I57" s="253"/>
      <c r="J57" s="253"/>
      <c r="K57" s="251"/>
    </row>
    <row r="58" ht="15" customHeight="1">
      <c r="B58" s="249"/>
      <c r="C58" s="255"/>
      <c r="D58" s="253" t="s">
        <v>1073</v>
      </c>
      <c r="E58" s="253"/>
      <c r="F58" s="253"/>
      <c r="G58" s="253"/>
      <c r="H58" s="253"/>
      <c r="I58" s="253"/>
      <c r="J58" s="253"/>
      <c r="K58" s="251"/>
    </row>
    <row r="59" ht="15" customHeight="1">
      <c r="B59" s="249"/>
      <c r="C59" s="255"/>
      <c r="D59" s="253" t="s">
        <v>1074</v>
      </c>
      <c r="E59" s="253"/>
      <c r="F59" s="253"/>
      <c r="G59" s="253"/>
      <c r="H59" s="253"/>
      <c r="I59" s="253"/>
      <c r="J59" s="253"/>
      <c r="K59" s="251"/>
    </row>
    <row r="60" ht="15" customHeight="1">
      <c r="B60" s="249"/>
      <c r="C60" s="255"/>
      <c r="D60" s="258" t="s">
        <v>1075</v>
      </c>
      <c r="E60" s="258"/>
      <c r="F60" s="258"/>
      <c r="G60" s="258"/>
      <c r="H60" s="258"/>
      <c r="I60" s="258"/>
      <c r="J60" s="258"/>
      <c r="K60" s="251"/>
    </row>
    <row r="61" ht="15" customHeight="1">
      <c r="B61" s="249"/>
      <c r="C61" s="255"/>
      <c r="D61" s="253" t="s">
        <v>1076</v>
      </c>
      <c r="E61" s="253"/>
      <c r="F61" s="253"/>
      <c r="G61" s="253"/>
      <c r="H61" s="253"/>
      <c r="I61" s="253"/>
      <c r="J61" s="253"/>
      <c r="K61" s="251"/>
    </row>
    <row r="62" ht="12.75" customHeight="1">
      <c r="B62" s="249"/>
      <c r="C62" s="255"/>
      <c r="D62" s="255"/>
      <c r="E62" s="259"/>
      <c r="F62" s="255"/>
      <c r="G62" s="255"/>
      <c r="H62" s="255"/>
      <c r="I62" s="255"/>
      <c r="J62" s="255"/>
      <c r="K62" s="251"/>
    </row>
    <row r="63" ht="15" customHeight="1">
      <c r="B63" s="249"/>
      <c r="C63" s="255"/>
      <c r="D63" s="253" t="s">
        <v>1077</v>
      </c>
      <c r="E63" s="253"/>
      <c r="F63" s="253"/>
      <c r="G63" s="253"/>
      <c r="H63" s="253"/>
      <c r="I63" s="253"/>
      <c r="J63" s="253"/>
      <c r="K63" s="251"/>
    </row>
    <row r="64" ht="15" customHeight="1">
      <c r="B64" s="249"/>
      <c r="C64" s="255"/>
      <c r="D64" s="258" t="s">
        <v>1078</v>
      </c>
      <c r="E64" s="258"/>
      <c r="F64" s="258"/>
      <c r="G64" s="258"/>
      <c r="H64" s="258"/>
      <c r="I64" s="258"/>
      <c r="J64" s="258"/>
      <c r="K64" s="251"/>
    </row>
    <row r="65" ht="15" customHeight="1">
      <c r="B65" s="249"/>
      <c r="C65" s="255"/>
      <c r="D65" s="253" t="s">
        <v>1079</v>
      </c>
      <c r="E65" s="253"/>
      <c r="F65" s="253"/>
      <c r="G65" s="253"/>
      <c r="H65" s="253"/>
      <c r="I65" s="253"/>
      <c r="J65" s="253"/>
      <c r="K65" s="251"/>
    </row>
    <row r="66" ht="15" customHeight="1">
      <c r="B66" s="249"/>
      <c r="C66" s="255"/>
      <c r="D66" s="253" t="s">
        <v>1080</v>
      </c>
      <c r="E66" s="253"/>
      <c r="F66" s="253"/>
      <c r="G66" s="253"/>
      <c r="H66" s="253"/>
      <c r="I66" s="253"/>
      <c r="J66" s="253"/>
      <c r="K66" s="251"/>
    </row>
    <row r="67" ht="15" customHeight="1">
      <c r="B67" s="249"/>
      <c r="C67" s="255"/>
      <c r="D67" s="253" t="s">
        <v>1081</v>
      </c>
      <c r="E67" s="253"/>
      <c r="F67" s="253"/>
      <c r="G67" s="253"/>
      <c r="H67" s="253"/>
      <c r="I67" s="253"/>
      <c r="J67" s="253"/>
      <c r="K67" s="251"/>
    </row>
    <row r="68" ht="15" customHeight="1">
      <c r="B68" s="249"/>
      <c r="C68" s="255"/>
      <c r="D68" s="253" t="s">
        <v>1082</v>
      </c>
      <c r="E68" s="253"/>
      <c r="F68" s="253"/>
      <c r="G68" s="253"/>
      <c r="H68" s="253"/>
      <c r="I68" s="253"/>
      <c r="J68" s="253"/>
      <c r="K68" s="251"/>
    </row>
    <row r="69" ht="12.75" customHeight="1">
      <c r="B69" s="260"/>
      <c r="C69" s="261"/>
      <c r="D69" s="261"/>
      <c r="E69" s="261"/>
      <c r="F69" s="261"/>
      <c r="G69" s="261"/>
      <c r="H69" s="261"/>
      <c r="I69" s="261"/>
      <c r="J69" s="261"/>
      <c r="K69" s="262"/>
    </row>
    <row r="70" ht="18.75" customHeight="1">
      <c r="B70" s="263"/>
      <c r="C70" s="263"/>
      <c r="D70" s="263"/>
      <c r="E70" s="263"/>
      <c r="F70" s="263"/>
      <c r="G70" s="263"/>
      <c r="H70" s="263"/>
      <c r="I70" s="263"/>
      <c r="J70" s="263"/>
      <c r="K70" s="264"/>
    </row>
    <row r="71" ht="18.75" customHeight="1">
      <c r="B71" s="264"/>
      <c r="C71" s="264"/>
      <c r="D71" s="264"/>
      <c r="E71" s="264"/>
      <c r="F71" s="264"/>
      <c r="G71" s="264"/>
      <c r="H71" s="264"/>
      <c r="I71" s="264"/>
      <c r="J71" s="264"/>
      <c r="K71" s="264"/>
    </row>
    <row r="72" ht="7.5" customHeight="1">
      <c r="B72" s="265"/>
      <c r="C72" s="266"/>
      <c r="D72" s="266"/>
      <c r="E72" s="266"/>
      <c r="F72" s="266"/>
      <c r="G72" s="266"/>
      <c r="H72" s="266"/>
      <c r="I72" s="266"/>
      <c r="J72" s="266"/>
      <c r="K72" s="267"/>
    </row>
    <row r="73" ht="45" customHeight="1">
      <c r="B73" s="268"/>
      <c r="C73" s="269" t="s">
        <v>103</v>
      </c>
      <c r="D73" s="269"/>
      <c r="E73" s="269"/>
      <c r="F73" s="269"/>
      <c r="G73" s="269"/>
      <c r="H73" s="269"/>
      <c r="I73" s="269"/>
      <c r="J73" s="269"/>
      <c r="K73" s="270"/>
    </row>
    <row r="74" ht="17.25" customHeight="1">
      <c r="B74" s="268"/>
      <c r="C74" s="271" t="s">
        <v>1083</v>
      </c>
      <c r="D74" s="271"/>
      <c r="E74" s="271"/>
      <c r="F74" s="271" t="s">
        <v>1084</v>
      </c>
      <c r="G74" s="272"/>
      <c r="H74" s="271" t="s">
        <v>118</v>
      </c>
      <c r="I74" s="271" t="s">
        <v>58</v>
      </c>
      <c r="J74" s="271" t="s">
        <v>1085</v>
      </c>
      <c r="K74" s="270"/>
    </row>
    <row r="75" ht="17.25" customHeight="1">
      <c r="B75" s="268"/>
      <c r="C75" s="273" t="s">
        <v>1086</v>
      </c>
      <c r="D75" s="273"/>
      <c r="E75" s="273"/>
      <c r="F75" s="274" t="s">
        <v>1087</v>
      </c>
      <c r="G75" s="275"/>
      <c r="H75" s="273"/>
      <c r="I75" s="273"/>
      <c r="J75" s="273" t="s">
        <v>1088</v>
      </c>
      <c r="K75" s="270"/>
    </row>
    <row r="76" ht="5.25" customHeight="1">
      <c r="B76" s="268"/>
      <c r="C76" s="276"/>
      <c r="D76" s="276"/>
      <c r="E76" s="276"/>
      <c r="F76" s="276"/>
      <c r="G76" s="277"/>
      <c r="H76" s="276"/>
      <c r="I76" s="276"/>
      <c r="J76" s="276"/>
      <c r="K76" s="270"/>
    </row>
    <row r="77" ht="15" customHeight="1">
      <c r="B77" s="268"/>
      <c r="C77" s="257" t="s">
        <v>54</v>
      </c>
      <c r="D77" s="276"/>
      <c r="E77" s="276"/>
      <c r="F77" s="278" t="s">
        <v>890</v>
      </c>
      <c r="G77" s="277"/>
      <c r="H77" s="257" t="s">
        <v>1089</v>
      </c>
      <c r="I77" s="257" t="s">
        <v>1090</v>
      </c>
      <c r="J77" s="257">
        <v>20</v>
      </c>
      <c r="K77" s="270"/>
    </row>
    <row r="78" ht="15" customHeight="1">
      <c r="B78" s="268"/>
      <c r="C78" s="257" t="s">
        <v>1091</v>
      </c>
      <c r="D78" s="257"/>
      <c r="E78" s="257"/>
      <c r="F78" s="278" t="s">
        <v>890</v>
      </c>
      <c r="G78" s="277"/>
      <c r="H78" s="257" t="s">
        <v>1092</v>
      </c>
      <c r="I78" s="257" t="s">
        <v>1090</v>
      </c>
      <c r="J78" s="257">
        <v>120</v>
      </c>
      <c r="K78" s="270"/>
    </row>
    <row r="79" ht="15" customHeight="1">
      <c r="B79" s="279"/>
      <c r="C79" s="257" t="s">
        <v>1093</v>
      </c>
      <c r="D79" s="257"/>
      <c r="E79" s="257"/>
      <c r="F79" s="278" t="s">
        <v>1094</v>
      </c>
      <c r="G79" s="277"/>
      <c r="H79" s="257" t="s">
        <v>1095</v>
      </c>
      <c r="I79" s="257" t="s">
        <v>1090</v>
      </c>
      <c r="J79" s="257">
        <v>50</v>
      </c>
      <c r="K79" s="270"/>
    </row>
    <row r="80" ht="15" customHeight="1">
      <c r="B80" s="279"/>
      <c r="C80" s="257" t="s">
        <v>1096</v>
      </c>
      <c r="D80" s="257"/>
      <c r="E80" s="257"/>
      <c r="F80" s="278" t="s">
        <v>890</v>
      </c>
      <c r="G80" s="277"/>
      <c r="H80" s="257" t="s">
        <v>1097</v>
      </c>
      <c r="I80" s="257" t="s">
        <v>1098</v>
      </c>
      <c r="J80" s="257"/>
      <c r="K80" s="270"/>
    </row>
    <row r="81" ht="15" customHeight="1">
      <c r="B81" s="279"/>
      <c r="C81" s="280" t="s">
        <v>1099</v>
      </c>
      <c r="D81" s="280"/>
      <c r="E81" s="280"/>
      <c r="F81" s="281" t="s">
        <v>1094</v>
      </c>
      <c r="G81" s="280"/>
      <c r="H81" s="280" t="s">
        <v>1100</v>
      </c>
      <c r="I81" s="280" t="s">
        <v>1090</v>
      </c>
      <c r="J81" s="280">
        <v>15</v>
      </c>
      <c r="K81" s="270"/>
    </row>
    <row r="82" ht="15" customHeight="1">
      <c r="B82" s="279"/>
      <c r="C82" s="280" t="s">
        <v>1101</v>
      </c>
      <c r="D82" s="280"/>
      <c r="E82" s="280"/>
      <c r="F82" s="281" t="s">
        <v>1094</v>
      </c>
      <c r="G82" s="280"/>
      <c r="H82" s="280" t="s">
        <v>1102</v>
      </c>
      <c r="I82" s="280" t="s">
        <v>1090</v>
      </c>
      <c r="J82" s="280">
        <v>15</v>
      </c>
      <c r="K82" s="270"/>
    </row>
    <row r="83" ht="15" customHeight="1">
      <c r="B83" s="279"/>
      <c r="C83" s="280" t="s">
        <v>1103</v>
      </c>
      <c r="D83" s="280"/>
      <c r="E83" s="280"/>
      <c r="F83" s="281" t="s">
        <v>1094</v>
      </c>
      <c r="G83" s="280"/>
      <c r="H83" s="280" t="s">
        <v>1104</v>
      </c>
      <c r="I83" s="280" t="s">
        <v>1090</v>
      </c>
      <c r="J83" s="280">
        <v>20</v>
      </c>
      <c r="K83" s="270"/>
    </row>
    <row r="84" ht="15" customHeight="1">
      <c r="B84" s="279"/>
      <c r="C84" s="280" t="s">
        <v>1105</v>
      </c>
      <c r="D84" s="280"/>
      <c r="E84" s="280"/>
      <c r="F84" s="281" t="s">
        <v>1094</v>
      </c>
      <c r="G84" s="280"/>
      <c r="H84" s="280" t="s">
        <v>1106</v>
      </c>
      <c r="I84" s="280" t="s">
        <v>1090</v>
      </c>
      <c r="J84" s="280">
        <v>20</v>
      </c>
      <c r="K84" s="270"/>
    </row>
    <row r="85" ht="15" customHeight="1">
      <c r="B85" s="279"/>
      <c r="C85" s="257" t="s">
        <v>1107</v>
      </c>
      <c r="D85" s="257"/>
      <c r="E85" s="257"/>
      <c r="F85" s="278" t="s">
        <v>1094</v>
      </c>
      <c r="G85" s="277"/>
      <c r="H85" s="257" t="s">
        <v>1108</v>
      </c>
      <c r="I85" s="257" t="s">
        <v>1090</v>
      </c>
      <c r="J85" s="257">
        <v>50</v>
      </c>
      <c r="K85" s="270"/>
    </row>
    <row r="86" ht="15" customHeight="1">
      <c r="B86" s="279"/>
      <c r="C86" s="257" t="s">
        <v>1109</v>
      </c>
      <c r="D86" s="257"/>
      <c r="E86" s="257"/>
      <c r="F86" s="278" t="s">
        <v>1094</v>
      </c>
      <c r="G86" s="277"/>
      <c r="H86" s="257" t="s">
        <v>1110</v>
      </c>
      <c r="I86" s="257" t="s">
        <v>1090</v>
      </c>
      <c r="J86" s="257">
        <v>20</v>
      </c>
      <c r="K86" s="270"/>
    </row>
    <row r="87" ht="15" customHeight="1">
      <c r="B87" s="279"/>
      <c r="C87" s="257" t="s">
        <v>1111</v>
      </c>
      <c r="D87" s="257"/>
      <c r="E87" s="257"/>
      <c r="F87" s="278" t="s">
        <v>1094</v>
      </c>
      <c r="G87" s="277"/>
      <c r="H87" s="257" t="s">
        <v>1112</v>
      </c>
      <c r="I87" s="257" t="s">
        <v>1090</v>
      </c>
      <c r="J87" s="257">
        <v>20</v>
      </c>
      <c r="K87" s="270"/>
    </row>
    <row r="88" ht="15" customHeight="1">
      <c r="B88" s="279"/>
      <c r="C88" s="257" t="s">
        <v>1113</v>
      </c>
      <c r="D88" s="257"/>
      <c r="E88" s="257"/>
      <c r="F88" s="278" t="s">
        <v>1094</v>
      </c>
      <c r="G88" s="277"/>
      <c r="H88" s="257" t="s">
        <v>1114</v>
      </c>
      <c r="I88" s="257" t="s">
        <v>1090</v>
      </c>
      <c r="J88" s="257">
        <v>50</v>
      </c>
      <c r="K88" s="270"/>
    </row>
    <row r="89" ht="15" customHeight="1">
      <c r="B89" s="279"/>
      <c r="C89" s="257" t="s">
        <v>1115</v>
      </c>
      <c r="D89" s="257"/>
      <c r="E89" s="257"/>
      <c r="F89" s="278" t="s">
        <v>1094</v>
      </c>
      <c r="G89" s="277"/>
      <c r="H89" s="257" t="s">
        <v>1115</v>
      </c>
      <c r="I89" s="257" t="s">
        <v>1090</v>
      </c>
      <c r="J89" s="257">
        <v>50</v>
      </c>
      <c r="K89" s="270"/>
    </row>
    <row r="90" ht="15" customHeight="1">
      <c r="B90" s="279"/>
      <c r="C90" s="257" t="s">
        <v>123</v>
      </c>
      <c r="D90" s="257"/>
      <c r="E90" s="257"/>
      <c r="F90" s="278" t="s">
        <v>1094</v>
      </c>
      <c r="G90" s="277"/>
      <c r="H90" s="257" t="s">
        <v>1116</v>
      </c>
      <c r="I90" s="257" t="s">
        <v>1090</v>
      </c>
      <c r="J90" s="257">
        <v>255</v>
      </c>
      <c r="K90" s="270"/>
    </row>
    <row r="91" ht="15" customHeight="1">
      <c r="B91" s="279"/>
      <c r="C91" s="257" t="s">
        <v>1117</v>
      </c>
      <c r="D91" s="257"/>
      <c r="E91" s="257"/>
      <c r="F91" s="278" t="s">
        <v>890</v>
      </c>
      <c r="G91" s="277"/>
      <c r="H91" s="257" t="s">
        <v>1118</v>
      </c>
      <c r="I91" s="257" t="s">
        <v>1119</v>
      </c>
      <c r="J91" s="257"/>
      <c r="K91" s="270"/>
    </row>
    <row r="92" ht="15" customHeight="1">
      <c r="B92" s="279"/>
      <c r="C92" s="257" t="s">
        <v>1120</v>
      </c>
      <c r="D92" s="257"/>
      <c r="E92" s="257"/>
      <c r="F92" s="278" t="s">
        <v>890</v>
      </c>
      <c r="G92" s="277"/>
      <c r="H92" s="257" t="s">
        <v>1121</v>
      </c>
      <c r="I92" s="257" t="s">
        <v>1122</v>
      </c>
      <c r="J92" s="257"/>
      <c r="K92" s="270"/>
    </row>
    <row r="93" ht="15" customHeight="1">
      <c r="B93" s="279"/>
      <c r="C93" s="257" t="s">
        <v>1123</v>
      </c>
      <c r="D93" s="257"/>
      <c r="E93" s="257"/>
      <c r="F93" s="278" t="s">
        <v>890</v>
      </c>
      <c r="G93" s="277"/>
      <c r="H93" s="257" t="s">
        <v>1123</v>
      </c>
      <c r="I93" s="257" t="s">
        <v>1122</v>
      </c>
      <c r="J93" s="257"/>
      <c r="K93" s="270"/>
    </row>
    <row r="94" ht="15" customHeight="1">
      <c r="B94" s="279"/>
      <c r="C94" s="257" t="s">
        <v>39</v>
      </c>
      <c r="D94" s="257"/>
      <c r="E94" s="257"/>
      <c r="F94" s="278" t="s">
        <v>890</v>
      </c>
      <c r="G94" s="277"/>
      <c r="H94" s="257" t="s">
        <v>1124</v>
      </c>
      <c r="I94" s="257" t="s">
        <v>1122</v>
      </c>
      <c r="J94" s="257"/>
      <c r="K94" s="270"/>
    </row>
    <row r="95" ht="15" customHeight="1">
      <c r="B95" s="279"/>
      <c r="C95" s="257" t="s">
        <v>49</v>
      </c>
      <c r="D95" s="257"/>
      <c r="E95" s="257"/>
      <c r="F95" s="278" t="s">
        <v>890</v>
      </c>
      <c r="G95" s="277"/>
      <c r="H95" s="257" t="s">
        <v>1125</v>
      </c>
      <c r="I95" s="257" t="s">
        <v>1122</v>
      </c>
      <c r="J95" s="257"/>
      <c r="K95" s="270"/>
    </row>
    <row r="96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ht="18.75" customHeight="1">
      <c r="B98" s="264"/>
      <c r="C98" s="264"/>
      <c r="D98" s="264"/>
      <c r="E98" s="264"/>
      <c r="F98" s="264"/>
      <c r="G98" s="264"/>
      <c r="H98" s="264"/>
      <c r="I98" s="264"/>
      <c r="J98" s="264"/>
      <c r="K98" s="264"/>
    </row>
    <row r="99" ht="7.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7"/>
    </row>
    <row r="100" ht="45" customHeight="1">
      <c r="B100" s="268"/>
      <c r="C100" s="269" t="s">
        <v>1126</v>
      </c>
      <c r="D100" s="269"/>
      <c r="E100" s="269"/>
      <c r="F100" s="269"/>
      <c r="G100" s="269"/>
      <c r="H100" s="269"/>
      <c r="I100" s="269"/>
      <c r="J100" s="269"/>
      <c r="K100" s="270"/>
    </row>
    <row r="101" ht="17.25" customHeight="1">
      <c r="B101" s="268"/>
      <c r="C101" s="271" t="s">
        <v>1083</v>
      </c>
      <c r="D101" s="271"/>
      <c r="E101" s="271"/>
      <c r="F101" s="271" t="s">
        <v>1084</v>
      </c>
      <c r="G101" s="272"/>
      <c r="H101" s="271" t="s">
        <v>118</v>
      </c>
      <c r="I101" s="271" t="s">
        <v>58</v>
      </c>
      <c r="J101" s="271" t="s">
        <v>1085</v>
      </c>
      <c r="K101" s="270"/>
    </row>
    <row r="102" ht="17.25" customHeight="1">
      <c r="B102" s="268"/>
      <c r="C102" s="273" t="s">
        <v>1086</v>
      </c>
      <c r="D102" s="273"/>
      <c r="E102" s="273"/>
      <c r="F102" s="274" t="s">
        <v>1087</v>
      </c>
      <c r="G102" s="275"/>
      <c r="H102" s="273"/>
      <c r="I102" s="273"/>
      <c r="J102" s="273" t="s">
        <v>1088</v>
      </c>
      <c r="K102" s="270"/>
    </row>
    <row r="103" ht="5.25" customHeight="1">
      <c r="B103" s="268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ht="15" customHeight="1">
      <c r="B104" s="268"/>
      <c r="C104" s="257" t="s">
        <v>54</v>
      </c>
      <c r="D104" s="276"/>
      <c r="E104" s="276"/>
      <c r="F104" s="278" t="s">
        <v>890</v>
      </c>
      <c r="G104" s="287"/>
      <c r="H104" s="257" t="s">
        <v>1127</v>
      </c>
      <c r="I104" s="257" t="s">
        <v>1090</v>
      </c>
      <c r="J104" s="257">
        <v>20</v>
      </c>
      <c r="K104" s="270"/>
    </row>
    <row r="105" ht="15" customHeight="1">
      <c r="B105" s="268"/>
      <c r="C105" s="257" t="s">
        <v>1091</v>
      </c>
      <c r="D105" s="257"/>
      <c r="E105" s="257"/>
      <c r="F105" s="278" t="s">
        <v>890</v>
      </c>
      <c r="G105" s="257"/>
      <c r="H105" s="257" t="s">
        <v>1127</v>
      </c>
      <c r="I105" s="257" t="s">
        <v>1090</v>
      </c>
      <c r="J105" s="257">
        <v>120</v>
      </c>
      <c r="K105" s="270"/>
    </row>
    <row r="106" ht="15" customHeight="1">
      <c r="B106" s="279"/>
      <c r="C106" s="257" t="s">
        <v>1093</v>
      </c>
      <c r="D106" s="257"/>
      <c r="E106" s="257"/>
      <c r="F106" s="278" t="s">
        <v>1094</v>
      </c>
      <c r="G106" s="257"/>
      <c r="H106" s="257" t="s">
        <v>1127</v>
      </c>
      <c r="I106" s="257" t="s">
        <v>1090</v>
      </c>
      <c r="J106" s="257">
        <v>50</v>
      </c>
      <c r="K106" s="270"/>
    </row>
    <row r="107" ht="15" customHeight="1">
      <c r="B107" s="279"/>
      <c r="C107" s="257" t="s">
        <v>1096</v>
      </c>
      <c r="D107" s="257"/>
      <c r="E107" s="257"/>
      <c r="F107" s="278" t="s">
        <v>890</v>
      </c>
      <c r="G107" s="257"/>
      <c r="H107" s="257" t="s">
        <v>1127</v>
      </c>
      <c r="I107" s="257" t="s">
        <v>1098</v>
      </c>
      <c r="J107" s="257"/>
      <c r="K107" s="270"/>
    </row>
    <row r="108" ht="15" customHeight="1">
      <c r="B108" s="279"/>
      <c r="C108" s="257" t="s">
        <v>1107</v>
      </c>
      <c r="D108" s="257"/>
      <c r="E108" s="257"/>
      <c r="F108" s="278" t="s">
        <v>1094</v>
      </c>
      <c r="G108" s="257"/>
      <c r="H108" s="257" t="s">
        <v>1127</v>
      </c>
      <c r="I108" s="257" t="s">
        <v>1090</v>
      </c>
      <c r="J108" s="257">
        <v>50</v>
      </c>
      <c r="K108" s="270"/>
    </row>
    <row r="109" ht="15" customHeight="1">
      <c r="B109" s="279"/>
      <c r="C109" s="257" t="s">
        <v>1115</v>
      </c>
      <c r="D109" s="257"/>
      <c r="E109" s="257"/>
      <c r="F109" s="278" t="s">
        <v>1094</v>
      </c>
      <c r="G109" s="257"/>
      <c r="H109" s="257" t="s">
        <v>1127</v>
      </c>
      <c r="I109" s="257" t="s">
        <v>1090</v>
      </c>
      <c r="J109" s="257">
        <v>50</v>
      </c>
      <c r="K109" s="270"/>
    </row>
    <row r="110" ht="15" customHeight="1">
      <c r="B110" s="279"/>
      <c r="C110" s="257" t="s">
        <v>1113</v>
      </c>
      <c r="D110" s="257"/>
      <c r="E110" s="257"/>
      <c r="F110" s="278" t="s">
        <v>1094</v>
      </c>
      <c r="G110" s="257"/>
      <c r="H110" s="257" t="s">
        <v>1127</v>
      </c>
      <c r="I110" s="257" t="s">
        <v>1090</v>
      </c>
      <c r="J110" s="257">
        <v>50</v>
      </c>
      <c r="K110" s="270"/>
    </row>
    <row r="111" ht="15" customHeight="1">
      <c r="B111" s="279"/>
      <c r="C111" s="257" t="s">
        <v>54</v>
      </c>
      <c r="D111" s="257"/>
      <c r="E111" s="257"/>
      <c r="F111" s="278" t="s">
        <v>890</v>
      </c>
      <c r="G111" s="257"/>
      <c r="H111" s="257" t="s">
        <v>1128</v>
      </c>
      <c r="I111" s="257" t="s">
        <v>1090</v>
      </c>
      <c r="J111" s="257">
        <v>20</v>
      </c>
      <c r="K111" s="270"/>
    </row>
    <row r="112" ht="15" customHeight="1">
      <c r="B112" s="279"/>
      <c r="C112" s="257" t="s">
        <v>1129</v>
      </c>
      <c r="D112" s="257"/>
      <c r="E112" s="257"/>
      <c r="F112" s="278" t="s">
        <v>890</v>
      </c>
      <c r="G112" s="257"/>
      <c r="H112" s="257" t="s">
        <v>1130</v>
      </c>
      <c r="I112" s="257" t="s">
        <v>1090</v>
      </c>
      <c r="J112" s="257">
        <v>120</v>
      </c>
      <c r="K112" s="270"/>
    </row>
    <row r="113" ht="15" customHeight="1">
      <c r="B113" s="279"/>
      <c r="C113" s="257" t="s">
        <v>39</v>
      </c>
      <c r="D113" s="257"/>
      <c r="E113" s="257"/>
      <c r="F113" s="278" t="s">
        <v>890</v>
      </c>
      <c r="G113" s="257"/>
      <c r="H113" s="257" t="s">
        <v>1131</v>
      </c>
      <c r="I113" s="257" t="s">
        <v>1122</v>
      </c>
      <c r="J113" s="257"/>
      <c r="K113" s="270"/>
    </row>
    <row r="114" ht="15" customHeight="1">
      <c r="B114" s="279"/>
      <c r="C114" s="257" t="s">
        <v>49</v>
      </c>
      <c r="D114" s="257"/>
      <c r="E114" s="257"/>
      <c r="F114" s="278" t="s">
        <v>890</v>
      </c>
      <c r="G114" s="257"/>
      <c r="H114" s="257" t="s">
        <v>1132</v>
      </c>
      <c r="I114" s="257" t="s">
        <v>1122</v>
      </c>
      <c r="J114" s="257"/>
      <c r="K114" s="270"/>
    </row>
    <row r="115" ht="15" customHeight="1">
      <c r="B115" s="279"/>
      <c r="C115" s="257" t="s">
        <v>58</v>
      </c>
      <c r="D115" s="257"/>
      <c r="E115" s="257"/>
      <c r="F115" s="278" t="s">
        <v>890</v>
      </c>
      <c r="G115" s="257"/>
      <c r="H115" s="257" t="s">
        <v>1133</v>
      </c>
      <c r="I115" s="257" t="s">
        <v>1134</v>
      </c>
      <c r="J115" s="257"/>
      <c r="K115" s="270"/>
    </row>
    <row r="116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ht="18.75" customHeight="1">
      <c r="B117" s="289"/>
      <c r="C117" s="253"/>
      <c r="D117" s="253"/>
      <c r="E117" s="253"/>
      <c r="F117" s="290"/>
      <c r="G117" s="253"/>
      <c r="H117" s="253"/>
      <c r="I117" s="253"/>
      <c r="J117" s="253"/>
      <c r="K117" s="289"/>
    </row>
    <row r="118" ht="18.75" customHeight="1">
      <c r="B118" s="264"/>
      <c r="C118" s="264"/>
      <c r="D118" s="264"/>
      <c r="E118" s="264"/>
      <c r="F118" s="264"/>
      <c r="G118" s="264"/>
      <c r="H118" s="264"/>
      <c r="I118" s="264"/>
      <c r="J118" s="264"/>
      <c r="K118" s="264"/>
    </row>
    <row r="119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ht="45" customHeight="1">
      <c r="B120" s="294"/>
      <c r="C120" s="247" t="s">
        <v>1135</v>
      </c>
      <c r="D120" s="247"/>
      <c r="E120" s="247"/>
      <c r="F120" s="247"/>
      <c r="G120" s="247"/>
      <c r="H120" s="247"/>
      <c r="I120" s="247"/>
      <c r="J120" s="247"/>
      <c r="K120" s="295"/>
    </row>
    <row r="121" ht="17.25" customHeight="1">
      <c r="B121" s="296"/>
      <c r="C121" s="271" t="s">
        <v>1083</v>
      </c>
      <c r="D121" s="271"/>
      <c r="E121" s="271"/>
      <c r="F121" s="271" t="s">
        <v>1084</v>
      </c>
      <c r="G121" s="272"/>
      <c r="H121" s="271" t="s">
        <v>118</v>
      </c>
      <c r="I121" s="271" t="s">
        <v>58</v>
      </c>
      <c r="J121" s="271" t="s">
        <v>1085</v>
      </c>
      <c r="K121" s="297"/>
    </row>
    <row r="122" ht="17.25" customHeight="1">
      <c r="B122" s="296"/>
      <c r="C122" s="273" t="s">
        <v>1086</v>
      </c>
      <c r="D122" s="273"/>
      <c r="E122" s="273"/>
      <c r="F122" s="274" t="s">
        <v>1087</v>
      </c>
      <c r="G122" s="275"/>
      <c r="H122" s="273"/>
      <c r="I122" s="273"/>
      <c r="J122" s="273" t="s">
        <v>1088</v>
      </c>
      <c r="K122" s="297"/>
    </row>
    <row r="123" ht="5.25" customHeight="1">
      <c r="B123" s="298"/>
      <c r="C123" s="276"/>
      <c r="D123" s="276"/>
      <c r="E123" s="276"/>
      <c r="F123" s="276"/>
      <c r="G123" s="257"/>
      <c r="H123" s="276"/>
      <c r="I123" s="276"/>
      <c r="J123" s="276"/>
      <c r="K123" s="299"/>
    </row>
    <row r="124" ht="15" customHeight="1">
      <c r="B124" s="298"/>
      <c r="C124" s="257" t="s">
        <v>1091</v>
      </c>
      <c r="D124" s="276"/>
      <c r="E124" s="276"/>
      <c r="F124" s="278" t="s">
        <v>890</v>
      </c>
      <c r="G124" s="257"/>
      <c r="H124" s="257" t="s">
        <v>1127</v>
      </c>
      <c r="I124" s="257" t="s">
        <v>1090</v>
      </c>
      <c r="J124" s="257">
        <v>120</v>
      </c>
      <c r="K124" s="300"/>
    </row>
    <row r="125" ht="15" customHeight="1">
      <c r="B125" s="298"/>
      <c r="C125" s="257" t="s">
        <v>1136</v>
      </c>
      <c r="D125" s="257"/>
      <c r="E125" s="257"/>
      <c r="F125" s="278" t="s">
        <v>890</v>
      </c>
      <c r="G125" s="257"/>
      <c r="H125" s="257" t="s">
        <v>1137</v>
      </c>
      <c r="I125" s="257" t="s">
        <v>1090</v>
      </c>
      <c r="J125" s="257" t="s">
        <v>1138</v>
      </c>
      <c r="K125" s="300"/>
    </row>
    <row r="126" ht="15" customHeight="1">
      <c r="B126" s="298"/>
      <c r="C126" s="257" t="s">
        <v>83</v>
      </c>
      <c r="D126" s="257"/>
      <c r="E126" s="257"/>
      <c r="F126" s="278" t="s">
        <v>890</v>
      </c>
      <c r="G126" s="257"/>
      <c r="H126" s="257" t="s">
        <v>1139</v>
      </c>
      <c r="I126" s="257" t="s">
        <v>1090</v>
      </c>
      <c r="J126" s="257" t="s">
        <v>1138</v>
      </c>
      <c r="K126" s="300"/>
    </row>
    <row r="127" ht="15" customHeight="1">
      <c r="B127" s="298"/>
      <c r="C127" s="257" t="s">
        <v>1099</v>
      </c>
      <c r="D127" s="257"/>
      <c r="E127" s="257"/>
      <c r="F127" s="278" t="s">
        <v>1094</v>
      </c>
      <c r="G127" s="257"/>
      <c r="H127" s="257" t="s">
        <v>1100</v>
      </c>
      <c r="I127" s="257" t="s">
        <v>1090</v>
      </c>
      <c r="J127" s="257">
        <v>15</v>
      </c>
      <c r="K127" s="300"/>
    </row>
    <row r="128" ht="15" customHeight="1">
      <c r="B128" s="298"/>
      <c r="C128" s="280" t="s">
        <v>1101</v>
      </c>
      <c r="D128" s="280"/>
      <c r="E128" s="280"/>
      <c r="F128" s="281" t="s">
        <v>1094</v>
      </c>
      <c r="G128" s="280"/>
      <c r="H128" s="280" t="s">
        <v>1102</v>
      </c>
      <c r="I128" s="280" t="s">
        <v>1090</v>
      </c>
      <c r="J128" s="280">
        <v>15</v>
      </c>
      <c r="K128" s="300"/>
    </row>
    <row r="129" ht="15" customHeight="1">
      <c r="B129" s="298"/>
      <c r="C129" s="280" t="s">
        <v>1103</v>
      </c>
      <c r="D129" s="280"/>
      <c r="E129" s="280"/>
      <c r="F129" s="281" t="s">
        <v>1094</v>
      </c>
      <c r="G129" s="280"/>
      <c r="H129" s="280" t="s">
        <v>1104</v>
      </c>
      <c r="I129" s="280" t="s">
        <v>1090</v>
      </c>
      <c r="J129" s="280">
        <v>20</v>
      </c>
      <c r="K129" s="300"/>
    </row>
    <row r="130" ht="15" customHeight="1">
      <c r="B130" s="298"/>
      <c r="C130" s="280" t="s">
        <v>1105</v>
      </c>
      <c r="D130" s="280"/>
      <c r="E130" s="280"/>
      <c r="F130" s="281" t="s">
        <v>1094</v>
      </c>
      <c r="G130" s="280"/>
      <c r="H130" s="280" t="s">
        <v>1106</v>
      </c>
      <c r="I130" s="280" t="s">
        <v>1090</v>
      </c>
      <c r="J130" s="280">
        <v>20</v>
      </c>
      <c r="K130" s="300"/>
    </row>
    <row r="131" ht="15" customHeight="1">
      <c r="B131" s="298"/>
      <c r="C131" s="257" t="s">
        <v>1093</v>
      </c>
      <c r="D131" s="257"/>
      <c r="E131" s="257"/>
      <c r="F131" s="278" t="s">
        <v>1094</v>
      </c>
      <c r="G131" s="257"/>
      <c r="H131" s="257" t="s">
        <v>1127</v>
      </c>
      <c r="I131" s="257" t="s">
        <v>1090</v>
      </c>
      <c r="J131" s="257">
        <v>50</v>
      </c>
      <c r="K131" s="300"/>
    </row>
    <row r="132" ht="15" customHeight="1">
      <c r="B132" s="298"/>
      <c r="C132" s="257" t="s">
        <v>1107</v>
      </c>
      <c r="D132" s="257"/>
      <c r="E132" s="257"/>
      <c r="F132" s="278" t="s">
        <v>1094</v>
      </c>
      <c r="G132" s="257"/>
      <c r="H132" s="257" t="s">
        <v>1127</v>
      </c>
      <c r="I132" s="257" t="s">
        <v>1090</v>
      </c>
      <c r="J132" s="257">
        <v>50</v>
      </c>
      <c r="K132" s="300"/>
    </row>
    <row r="133" ht="15" customHeight="1">
      <c r="B133" s="298"/>
      <c r="C133" s="257" t="s">
        <v>1113</v>
      </c>
      <c r="D133" s="257"/>
      <c r="E133" s="257"/>
      <c r="F133" s="278" t="s">
        <v>1094</v>
      </c>
      <c r="G133" s="257"/>
      <c r="H133" s="257" t="s">
        <v>1127</v>
      </c>
      <c r="I133" s="257" t="s">
        <v>1090</v>
      </c>
      <c r="J133" s="257">
        <v>50</v>
      </c>
      <c r="K133" s="300"/>
    </row>
    <row r="134" ht="15" customHeight="1">
      <c r="B134" s="298"/>
      <c r="C134" s="257" t="s">
        <v>1115</v>
      </c>
      <c r="D134" s="257"/>
      <c r="E134" s="257"/>
      <c r="F134" s="278" t="s">
        <v>1094</v>
      </c>
      <c r="G134" s="257"/>
      <c r="H134" s="257" t="s">
        <v>1127</v>
      </c>
      <c r="I134" s="257" t="s">
        <v>1090</v>
      </c>
      <c r="J134" s="257">
        <v>50</v>
      </c>
      <c r="K134" s="300"/>
    </row>
    <row r="135" ht="15" customHeight="1">
      <c r="B135" s="298"/>
      <c r="C135" s="257" t="s">
        <v>123</v>
      </c>
      <c r="D135" s="257"/>
      <c r="E135" s="257"/>
      <c r="F135" s="278" t="s">
        <v>1094</v>
      </c>
      <c r="G135" s="257"/>
      <c r="H135" s="257" t="s">
        <v>1140</v>
      </c>
      <c r="I135" s="257" t="s">
        <v>1090</v>
      </c>
      <c r="J135" s="257">
        <v>255</v>
      </c>
      <c r="K135" s="300"/>
    </row>
    <row r="136" ht="15" customHeight="1">
      <c r="B136" s="298"/>
      <c r="C136" s="257" t="s">
        <v>1117</v>
      </c>
      <c r="D136" s="257"/>
      <c r="E136" s="257"/>
      <c r="F136" s="278" t="s">
        <v>890</v>
      </c>
      <c r="G136" s="257"/>
      <c r="H136" s="257" t="s">
        <v>1141</v>
      </c>
      <c r="I136" s="257" t="s">
        <v>1119</v>
      </c>
      <c r="J136" s="257"/>
      <c r="K136" s="300"/>
    </row>
    <row r="137" ht="15" customHeight="1">
      <c r="B137" s="298"/>
      <c r="C137" s="257" t="s">
        <v>1120</v>
      </c>
      <c r="D137" s="257"/>
      <c r="E137" s="257"/>
      <c r="F137" s="278" t="s">
        <v>890</v>
      </c>
      <c r="G137" s="257"/>
      <c r="H137" s="257" t="s">
        <v>1142</v>
      </c>
      <c r="I137" s="257" t="s">
        <v>1122</v>
      </c>
      <c r="J137" s="257"/>
      <c r="K137" s="300"/>
    </row>
    <row r="138" ht="15" customHeight="1">
      <c r="B138" s="298"/>
      <c r="C138" s="257" t="s">
        <v>1123</v>
      </c>
      <c r="D138" s="257"/>
      <c r="E138" s="257"/>
      <c r="F138" s="278" t="s">
        <v>890</v>
      </c>
      <c r="G138" s="257"/>
      <c r="H138" s="257" t="s">
        <v>1123</v>
      </c>
      <c r="I138" s="257" t="s">
        <v>1122</v>
      </c>
      <c r="J138" s="257"/>
      <c r="K138" s="300"/>
    </row>
    <row r="139" ht="15" customHeight="1">
      <c r="B139" s="298"/>
      <c r="C139" s="257" t="s">
        <v>39</v>
      </c>
      <c r="D139" s="257"/>
      <c r="E139" s="257"/>
      <c r="F139" s="278" t="s">
        <v>890</v>
      </c>
      <c r="G139" s="257"/>
      <c r="H139" s="257" t="s">
        <v>1143</v>
      </c>
      <c r="I139" s="257" t="s">
        <v>1122</v>
      </c>
      <c r="J139" s="257"/>
      <c r="K139" s="300"/>
    </row>
    <row r="140" ht="15" customHeight="1">
      <c r="B140" s="298"/>
      <c r="C140" s="257" t="s">
        <v>1144</v>
      </c>
      <c r="D140" s="257"/>
      <c r="E140" s="257"/>
      <c r="F140" s="278" t="s">
        <v>890</v>
      </c>
      <c r="G140" s="257"/>
      <c r="H140" s="257" t="s">
        <v>1145</v>
      </c>
      <c r="I140" s="257" t="s">
        <v>1122</v>
      </c>
      <c r="J140" s="257"/>
      <c r="K140" s="300"/>
    </row>
    <row r="14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ht="18.75" customHeight="1">
      <c r="B142" s="253"/>
      <c r="C142" s="253"/>
      <c r="D142" s="253"/>
      <c r="E142" s="253"/>
      <c r="F142" s="290"/>
      <c r="G142" s="253"/>
      <c r="H142" s="253"/>
      <c r="I142" s="253"/>
      <c r="J142" s="253"/>
      <c r="K142" s="253"/>
    </row>
    <row r="143" ht="18.75" customHeight="1">
      <c r="B143" s="264"/>
      <c r="C143" s="264"/>
      <c r="D143" s="264"/>
      <c r="E143" s="264"/>
      <c r="F143" s="264"/>
      <c r="G143" s="264"/>
      <c r="H143" s="264"/>
      <c r="I143" s="264"/>
      <c r="J143" s="264"/>
      <c r="K143" s="264"/>
    </row>
    <row r="144" ht="7.5" customHeight="1">
      <c r="B144" s="265"/>
      <c r="C144" s="266"/>
      <c r="D144" s="266"/>
      <c r="E144" s="266"/>
      <c r="F144" s="266"/>
      <c r="G144" s="266"/>
      <c r="H144" s="266"/>
      <c r="I144" s="266"/>
      <c r="J144" s="266"/>
      <c r="K144" s="267"/>
    </row>
    <row r="145" ht="45" customHeight="1">
      <c r="B145" s="268"/>
      <c r="C145" s="269" t="s">
        <v>1146</v>
      </c>
      <c r="D145" s="269"/>
      <c r="E145" s="269"/>
      <c r="F145" s="269"/>
      <c r="G145" s="269"/>
      <c r="H145" s="269"/>
      <c r="I145" s="269"/>
      <c r="J145" s="269"/>
      <c r="K145" s="270"/>
    </row>
    <row r="146" ht="17.25" customHeight="1">
      <c r="B146" s="268"/>
      <c r="C146" s="271" t="s">
        <v>1083</v>
      </c>
      <c r="D146" s="271"/>
      <c r="E146" s="271"/>
      <c r="F146" s="271" t="s">
        <v>1084</v>
      </c>
      <c r="G146" s="272"/>
      <c r="H146" s="271" t="s">
        <v>118</v>
      </c>
      <c r="I146" s="271" t="s">
        <v>58</v>
      </c>
      <c r="J146" s="271" t="s">
        <v>1085</v>
      </c>
      <c r="K146" s="270"/>
    </row>
    <row r="147" ht="17.25" customHeight="1">
      <c r="B147" s="268"/>
      <c r="C147" s="273" t="s">
        <v>1086</v>
      </c>
      <c r="D147" s="273"/>
      <c r="E147" s="273"/>
      <c r="F147" s="274" t="s">
        <v>1087</v>
      </c>
      <c r="G147" s="275"/>
      <c r="H147" s="273"/>
      <c r="I147" s="273"/>
      <c r="J147" s="273" t="s">
        <v>1088</v>
      </c>
      <c r="K147" s="270"/>
    </row>
    <row r="148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ht="15" customHeight="1">
      <c r="B149" s="279"/>
      <c r="C149" s="304" t="s">
        <v>1091</v>
      </c>
      <c r="D149" s="257"/>
      <c r="E149" s="257"/>
      <c r="F149" s="305" t="s">
        <v>890</v>
      </c>
      <c r="G149" s="257"/>
      <c r="H149" s="304" t="s">
        <v>1127</v>
      </c>
      <c r="I149" s="304" t="s">
        <v>1090</v>
      </c>
      <c r="J149" s="304">
        <v>120</v>
      </c>
      <c r="K149" s="300"/>
    </row>
    <row r="150" ht="15" customHeight="1">
      <c r="B150" s="279"/>
      <c r="C150" s="304" t="s">
        <v>1136</v>
      </c>
      <c r="D150" s="257"/>
      <c r="E150" s="257"/>
      <c r="F150" s="305" t="s">
        <v>890</v>
      </c>
      <c r="G150" s="257"/>
      <c r="H150" s="304" t="s">
        <v>1147</v>
      </c>
      <c r="I150" s="304" t="s">
        <v>1090</v>
      </c>
      <c r="J150" s="304" t="s">
        <v>1138</v>
      </c>
      <c r="K150" s="300"/>
    </row>
    <row r="151" ht="15" customHeight="1">
      <c r="B151" s="279"/>
      <c r="C151" s="304" t="s">
        <v>83</v>
      </c>
      <c r="D151" s="257"/>
      <c r="E151" s="257"/>
      <c r="F151" s="305" t="s">
        <v>890</v>
      </c>
      <c r="G151" s="257"/>
      <c r="H151" s="304" t="s">
        <v>1148</v>
      </c>
      <c r="I151" s="304" t="s">
        <v>1090</v>
      </c>
      <c r="J151" s="304" t="s">
        <v>1138</v>
      </c>
      <c r="K151" s="300"/>
    </row>
    <row r="152" ht="15" customHeight="1">
      <c r="B152" s="279"/>
      <c r="C152" s="304" t="s">
        <v>1093</v>
      </c>
      <c r="D152" s="257"/>
      <c r="E152" s="257"/>
      <c r="F152" s="305" t="s">
        <v>1094</v>
      </c>
      <c r="G152" s="257"/>
      <c r="H152" s="304" t="s">
        <v>1127</v>
      </c>
      <c r="I152" s="304" t="s">
        <v>1090</v>
      </c>
      <c r="J152" s="304">
        <v>50</v>
      </c>
      <c r="K152" s="300"/>
    </row>
    <row r="153" ht="15" customHeight="1">
      <c r="B153" s="279"/>
      <c r="C153" s="304" t="s">
        <v>1096</v>
      </c>
      <c r="D153" s="257"/>
      <c r="E153" s="257"/>
      <c r="F153" s="305" t="s">
        <v>890</v>
      </c>
      <c r="G153" s="257"/>
      <c r="H153" s="304" t="s">
        <v>1127</v>
      </c>
      <c r="I153" s="304" t="s">
        <v>1098</v>
      </c>
      <c r="J153" s="304"/>
      <c r="K153" s="300"/>
    </row>
    <row r="154" ht="15" customHeight="1">
      <c r="B154" s="279"/>
      <c r="C154" s="304" t="s">
        <v>1107</v>
      </c>
      <c r="D154" s="257"/>
      <c r="E154" s="257"/>
      <c r="F154" s="305" t="s">
        <v>1094</v>
      </c>
      <c r="G154" s="257"/>
      <c r="H154" s="304" t="s">
        <v>1127</v>
      </c>
      <c r="I154" s="304" t="s">
        <v>1090</v>
      </c>
      <c r="J154" s="304">
        <v>50</v>
      </c>
      <c r="K154" s="300"/>
    </row>
    <row r="155" ht="15" customHeight="1">
      <c r="B155" s="279"/>
      <c r="C155" s="304" t="s">
        <v>1115</v>
      </c>
      <c r="D155" s="257"/>
      <c r="E155" s="257"/>
      <c r="F155" s="305" t="s">
        <v>1094</v>
      </c>
      <c r="G155" s="257"/>
      <c r="H155" s="304" t="s">
        <v>1127</v>
      </c>
      <c r="I155" s="304" t="s">
        <v>1090</v>
      </c>
      <c r="J155" s="304">
        <v>50</v>
      </c>
      <c r="K155" s="300"/>
    </row>
    <row r="156" ht="15" customHeight="1">
      <c r="B156" s="279"/>
      <c r="C156" s="304" t="s">
        <v>1113</v>
      </c>
      <c r="D156" s="257"/>
      <c r="E156" s="257"/>
      <c r="F156" s="305" t="s">
        <v>1094</v>
      </c>
      <c r="G156" s="257"/>
      <c r="H156" s="304" t="s">
        <v>1127</v>
      </c>
      <c r="I156" s="304" t="s">
        <v>1090</v>
      </c>
      <c r="J156" s="304">
        <v>50</v>
      </c>
      <c r="K156" s="300"/>
    </row>
    <row r="157" ht="15" customHeight="1">
      <c r="B157" s="279"/>
      <c r="C157" s="304" t="s">
        <v>110</v>
      </c>
      <c r="D157" s="257"/>
      <c r="E157" s="257"/>
      <c r="F157" s="305" t="s">
        <v>890</v>
      </c>
      <c r="G157" s="257"/>
      <c r="H157" s="304" t="s">
        <v>1149</v>
      </c>
      <c r="I157" s="304" t="s">
        <v>1090</v>
      </c>
      <c r="J157" s="304" t="s">
        <v>1150</v>
      </c>
      <c r="K157" s="300"/>
    </row>
    <row r="158" ht="15" customHeight="1">
      <c r="B158" s="279"/>
      <c r="C158" s="304" t="s">
        <v>1151</v>
      </c>
      <c r="D158" s="257"/>
      <c r="E158" s="257"/>
      <c r="F158" s="305" t="s">
        <v>890</v>
      </c>
      <c r="G158" s="257"/>
      <c r="H158" s="304" t="s">
        <v>1152</v>
      </c>
      <c r="I158" s="304" t="s">
        <v>1122</v>
      </c>
      <c r="J158" s="304"/>
      <c r="K158" s="300"/>
    </row>
    <row r="159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ht="18.75" customHeight="1">
      <c r="B160" s="253"/>
      <c r="C160" s="257"/>
      <c r="D160" s="257"/>
      <c r="E160" s="257"/>
      <c r="F160" s="278"/>
      <c r="G160" s="257"/>
      <c r="H160" s="257"/>
      <c r="I160" s="257"/>
      <c r="J160" s="257"/>
      <c r="K160" s="253"/>
    </row>
    <row r="161" ht="18.75" customHeight="1">
      <c r="B161" s="264"/>
      <c r="C161" s="264"/>
      <c r="D161" s="264"/>
      <c r="E161" s="264"/>
      <c r="F161" s="264"/>
      <c r="G161" s="264"/>
      <c r="H161" s="264"/>
      <c r="I161" s="264"/>
      <c r="J161" s="264"/>
      <c r="K161" s="264"/>
    </row>
    <row r="162" ht="7.5" customHeight="1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ht="45" customHeight="1">
      <c r="B163" s="246"/>
      <c r="C163" s="247" t="s">
        <v>1153</v>
      </c>
      <c r="D163" s="247"/>
      <c r="E163" s="247"/>
      <c r="F163" s="247"/>
      <c r="G163" s="247"/>
      <c r="H163" s="247"/>
      <c r="I163" s="247"/>
      <c r="J163" s="247"/>
      <c r="K163" s="248"/>
    </row>
    <row r="164" ht="17.25" customHeight="1">
      <c r="B164" s="246"/>
      <c r="C164" s="271" t="s">
        <v>1083</v>
      </c>
      <c r="D164" s="271"/>
      <c r="E164" s="271"/>
      <c r="F164" s="271" t="s">
        <v>1084</v>
      </c>
      <c r="G164" s="308"/>
      <c r="H164" s="309" t="s">
        <v>118</v>
      </c>
      <c r="I164" s="309" t="s">
        <v>58</v>
      </c>
      <c r="J164" s="271" t="s">
        <v>1085</v>
      </c>
      <c r="K164" s="248"/>
    </row>
    <row r="165" ht="17.25" customHeight="1">
      <c r="B165" s="249"/>
      <c r="C165" s="273" t="s">
        <v>1086</v>
      </c>
      <c r="D165" s="273"/>
      <c r="E165" s="273"/>
      <c r="F165" s="274" t="s">
        <v>1087</v>
      </c>
      <c r="G165" s="310"/>
      <c r="H165" s="311"/>
      <c r="I165" s="311"/>
      <c r="J165" s="273" t="s">
        <v>1088</v>
      </c>
      <c r="K165" s="251"/>
    </row>
    <row r="166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ht="15" customHeight="1">
      <c r="B167" s="279"/>
      <c r="C167" s="257" t="s">
        <v>1091</v>
      </c>
      <c r="D167" s="257"/>
      <c r="E167" s="257"/>
      <c r="F167" s="278" t="s">
        <v>890</v>
      </c>
      <c r="G167" s="257"/>
      <c r="H167" s="257" t="s">
        <v>1127</v>
      </c>
      <c r="I167" s="257" t="s">
        <v>1090</v>
      </c>
      <c r="J167" s="257">
        <v>120</v>
      </c>
      <c r="K167" s="300"/>
    </row>
    <row r="168" ht="15" customHeight="1">
      <c r="B168" s="279"/>
      <c r="C168" s="257" t="s">
        <v>1136</v>
      </c>
      <c r="D168" s="257"/>
      <c r="E168" s="257"/>
      <c r="F168" s="278" t="s">
        <v>890</v>
      </c>
      <c r="G168" s="257"/>
      <c r="H168" s="257" t="s">
        <v>1137</v>
      </c>
      <c r="I168" s="257" t="s">
        <v>1090</v>
      </c>
      <c r="J168" s="257" t="s">
        <v>1138</v>
      </c>
      <c r="K168" s="300"/>
    </row>
    <row r="169" ht="15" customHeight="1">
      <c r="B169" s="279"/>
      <c r="C169" s="257" t="s">
        <v>83</v>
      </c>
      <c r="D169" s="257"/>
      <c r="E169" s="257"/>
      <c r="F169" s="278" t="s">
        <v>890</v>
      </c>
      <c r="G169" s="257"/>
      <c r="H169" s="257" t="s">
        <v>1154</v>
      </c>
      <c r="I169" s="257" t="s">
        <v>1090</v>
      </c>
      <c r="J169" s="257" t="s">
        <v>1138</v>
      </c>
      <c r="K169" s="300"/>
    </row>
    <row r="170" ht="15" customHeight="1">
      <c r="B170" s="279"/>
      <c r="C170" s="257" t="s">
        <v>1093</v>
      </c>
      <c r="D170" s="257"/>
      <c r="E170" s="257"/>
      <c r="F170" s="278" t="s">
        <v>1094</v>
      </c>
      <c r="G170" s="257"/>
      <c r="H170" s="257" t="s">
        <v>1154</v>
      </c>
      <c r="I170" s="257" t="s">
        <v>1090</v>
      </c>
      <c r="J170" s="257">
        <v>50</v>
      </c>
      <c r="K170" s="300"/>
    </row>
    <row r="171" ht="15" customHeight="1">
      <c r="B171" s="279"/>
      <c r="C171" s="257" t="s">
        <v>1096</v>
      </c>
      <c r="D171" s="257"/>
      <c r="E171" s="257"/>
      <c r="F171" s="278" t="s">
        <v>890</v>
      </c>
      <c r="G171" s="257"/>
      <c r="H171" s="257" t="s">
        <v>1154</v>
      </c>
      <c r="I171" s="257" t="s">
        <v>1098</v>
      </c>
      <c r="J171" s="257"/>
      <c r="K171" s="300"/>
    </row>
    <row r="172" ht="15" customHeight="1">
      <c r="B172" s="279"/>
      <c r="C172" s="257" t="s">
        <v>1107</v>
      </c>
      <c r="D172" s="257"/>
      <c r="E172" s="257"/>
      <c r="F172" s="278" t="s">
        <v>1094</v>
      </c>
      <c r="G172" s="257"/>
      <c r="H172" s="257" t="s">
        <v>1154</v>
      </c>
      <c r="I172" s="257" t="s">
        <v>1090</v>
      </c>
      <c r="J172" s="257">
        <v>50</v>
      </c>
      <c r="K172" s="300"/>
    </row>
    <row r="173" ht="15" customHeight="1">
      <c r="B173" s="279"/>
      <c r="C173" s="257" t="s">
        <v>1115</v>
      </c>
      <c r="D173" s="257"/>
      <c r="E173" s="257"/>
      <c r="F173" s="278" t="s">
        <v>1094</v>
      </c>
      <c r="G173" s="257"/>
      <c r="H173" s="257" t="s">
        <v>1154</v>
      </c>
      <c r="I173" s="257" t="s">
        <v>1090</v>
      </c>
      <c r="J173" s="257">
        <v>50</v>
      </c>
      <c r="K173" s="300"/>
    </row>
    <row r="174" ht="15" customHeight="1">
      <c r="B174" s="279"/>
      <c r="C174" s="257" t="s">
        <v>1113</v>
      </c>
      <c r="D174" s="257"/>
      <c r="E174" s="257"/>
      <c r="F174" s="278" t="s">
        <v>1094</v>
      </c>
      <c r="G174" s="257"/>
      <c r="H174" s="257" t="s">
        <v>1154</v>
      </c>
      <c r="I174" s="257" t="s">
        <v>1090</v>
      </c>
      <c r="J174" s="257">
        <v>50</v>
      </c>
      <c r="K174" s="300"/>
    </row>
    <row r="175" ht="15" customHeight="1">
      <c r="B175" s="279"/>
      <c r="C175" s="257" t="s">
        <v>117</v>
      </c>
      <c r="D175" s="257"/>
      <c r="E175" s="257"/>
      <c r="F175" s="278" t="s">
        <v>890</v>
      </c>
      <c r="G175" s="257"/>
      <c r="H175" s="257" t="s">
        <v>1155</v>
      </c>
      <c r="I175" s="257" t="s">
        <v>1156</v>
      </c>
      <c r="J175" s="257"/>
      <c r="K175" s="300"/>
    </row>
    <row r="176" ht="15" customHeight="1">
      <c r="B176" s="279"/>
      <c r="C176" s="257" t="s">
        <v>58</v>
      </c>
      <c r="D176" s="257"/>
      <c r="E176" s="257"/>
      <c r="F176" s="278" t="s">
        <v>890</v>
      </c>
      <c r="G176" s="257"/>
      <c r="H176" s="257" t="s">
        <v>1157</v>
      </c>
      <c r="I176" s="257" t="s">
        <v>1158</v>
      </c>
      <c r="J176" s="257">
        <v>1</v>
      </c>
      <c r="K176" s="300"/>
    </row>
    <row r="177" ht="15" customHeight="1">
      <c r="B177" s="279"/>
      <c r="C177" s="257" t="s">
        <v>54</v>
      </c>
      <c r="D177" s="257"/>
      <c r="E177" s="257"/>
      <c r="F177" s="278" t="s">
        <v>890</v>
      </c>
      <c r="G177" s="257"/>
      <c r="H177" s="257" t="s">
        <v>1159</v>
      </c>
      <c r="I177" s="257" t="s">
        <v>1090</v>
      </c>
      <c r="J177" s="257">
        <v>20</v>
      </c>
      <c r="K177" s="300"/>
    </row>
    <row r="178" ht="15" customHeight="1">
      <c r="B178" s="279"/>
      <c r="C178" s="257" t="s">
        <v>118</v>
      </c>
      <c r="D178" s="257"/>
      <c r="E178" s="257"/>
      <c r="F178" s="278" t="s">
        <v>890</v>
      </c>
      <c r="G178" s="257"/>
      <c r="H178" s="257" t="s">
        <v>1160</v>
      </c>
      <c r="I178" s="257" t="s">
        <v>1090</v>
      </c>
      <c r="J178" s="257">
        <v>255</v>
      </c>
      <c r="K178" s="300"/>
    </row>
    <row r="179" ht="15" customHeight="1">
      <c r="B179" s="279"/>
      <c r="C179" s="257" t="s">
        <v>119</v>
      </c>
      <c r="D179" s="257"/>
      <c r="E179" s="257"/>
      <c r="F179" s="278" t="s">
        <v>890</v>
      </c>
      <c r="G179" s="257"/>
      <c r="H179" s="257" t="s">
        <v>1054</v>
      </c>
      <c r="I179" s="257" t="s">
        <v>1090</v>
      </c>
      <c r="J179" s="257">
        <v>10</v>
      </c>
      <c r="K179" s="300"/>
    </row>
    <row r="180" ht="15" customHeight="1">
      <c r="B180" s="279"/>
      <c r="C180" s="257" t="s">
        <v>120</v>
      </c>
      <c r="D180" s="257"/>
      <c r="E180" s="257"/>
      <c r="F180" s="278" t="s">
        <v>890</v>
      </c>
      <c r="G180" s="257"/>
      <c r="H180" s="257" t="s">
        <v>1161</v>
      </c>
      <c r="I180" s="257" t="s">
        <v>1122</v>
      </c>
      <c r="J180" s="257"/>
      <c r="K180" s="300"/>
    </row>
    <row r="181" ht="15" customHeight="1">
      <c r="B181" s="279"/>
      <c r="C181" s="257" t="s">
        <v>1162</v>
      </c>
      <c r="D181" s="257"/>
      <c r="E181" s="257"/>
      <c r="F181" s="278" t="s">
        <v>890</v>
      </c>
      <c r="G181" s="257"/>
      <c r="H181" s="257" t="s">
        <v>1163</v>
      </c>
      <c r="I181" s="257" t="s">
        <v>1122</v>
      </c>
      <c r="J181" s="257"/>
      <c r="K181" s="300"/>
    </row>
    <row r="182" ht="15" customHeight="1">
      <c r="B182" s="279"/>
      <c r="C182" s="257" t="s">
        <v>1151</v>
      </c>
      <c r="D182" s="257"/>
      <c r="E182" s="257"/>
      <c r="F182" s="278" t="s">
        <v>890</v>
      </c>
      <c r="G182" s="257"/>
      <c r="H182" s="257" t="s">
        <v>1164</v>
      </c>
      <c r="I182" s="257" t="s">
        <v>1122</v>
      </c>
      <c r="J182" s="257"/>
      <c r="K182" s="300"/>
    </row>
    <row r="183" ht="15" customHeight="1">
      <c r="B183" s="279"/>
      <c r="C183" s="257" t="s">
        <v>122</v>
      </c>
      <c r="D183" s="257"/>
      <c r="E183" s="257"/>
      <c r="F183" s="278" t="s">
        <v>1094</v>
      </c>
      <c r="G183" s="257"/>
      <c r="H183" s="257" t="s">
        <v>1165</v>
      </c>
      <c r="I183" s="257" t="s">
        <v>1090</v>
      </c>
      <c r="J183" s="257">
        <v>50</v>
      </c>
      <c r="K183" s="300"/>
    </row>
    <row r="184" ht="15" customHeight="1">
      <c r="B184" s="279"/>
      <c r="C184" s="257" t="s">
        <v>1166</v>
      </c>
      <c r="D184" s="257"/>
      <c r="E184" s="257"/>
      <c r="F184" s="278" t="s">
        <v>1094</v>
      </c>
      <c r="G184" s="257"/>
      <c r="H184" s="257" t="s">
        <v>1167</v>
      </c>
      <c r="I184" s="257" t="s">
        <v>1168</v>
      </c>
      <c r="J184" s="257"/>
      <c r="K184" s="300"/>
    </row>
    <row r="185" ht="15" customHeight="1">
      <c r="B185" s="279"/>
      <c r="C185" s="257" t="s">
        <v>1169</v>
      </c>
      <c r="D185" s="257"/>
      <c r="E185" s="257"/>
      <c r="F185" s="278" t="s">
        <v>1094</v>
      </c>
      <c r="G185" s="257"/>
      <c r="H185" s="257" t="s">
        <v>1170</v>
      </c>
      <c r="I185" s="257" t="s">
        <v>1168</v>
      </c>
      <c r="J185" s="257"/>
      <c r="K185" s="300"/>
    </row>
    <row r="186" ht="15" customHeight="1">
      <c r="B186" s="279"/>
      <c r="C186" s="257" t="s">
        <v>1171</v>
      </c>
      <c r="D186" s="257"/>
      <c r="E186" s="257"/>
      <c r="F186" s="278" t="s">
        <v>1094</v>
      </c>
      <c r="G186" s="257"/>
      <c r="H186" s="257" t="s">
        <v>1172</v>
      </c>
      <c r="I186" s="257" t="s">
        <v>1168</v>
      </c>
      <c r="J186" s="257"/>
      <c r="K186" s="300"/>
    </row>
    <row r="187" ht="15" customHeight="1">
      <c r="B187" s="279"/>
      <c r="C187" s="312" t="s">
        <v>1173</v>
      </c>
      <c r="D187" s="257"/>
      <c r="E187" s="257"/>
      <c r="F187" s="278" t="s">
        <v>1094</v>
      </c>
      <c r="G187" s="257"/>
      <c r="H187" s="257" t="s">
        <v>1174</v>
      </c>
      <c r="I187" s="257" t="s">
        <v>1175</v>
      </c>
      <c r="J187" s="313" t="s">
        <v>1176</v>
      </c>
      <c r="K187" s="300"/>
    </row>
    <row r="188" ht="15" customHeight="1">
      <c r="B188" s="279"/>
      <c r="C188" s="263" t="s">
        <v>43</v>
      </c>
      <c r="D188" s="257"/>
      <c r="E188" s="257"/>
      <c r="F188" s="278" t="s">
        <v>890</v>
      </c>
      <c r="G188" s="257"/>
      <c r="H188" s="253" t="s">
        <v>1177</v>
      </c>
      <c r="I188" s="257" t="s">
        <v>1178</v>
      </c>
      <c r="J188" s="257"/>
      <c r="K188" s="300"/>
    </row>
    <row r="189" ht="15" customHeight="1">
      <c r="B189" s="279"/>
      <c r="C189" s="263" t="s">
        <v>1179</v>
      </c>
      <c r="D189" s="257"/>
      <c r="E189" s="257"/>
      <c r="F189" s="278" t="s">
        <v>890</v>
      </c>
      <c r="G189" s="257"/>
      <c r="H189" s="257" t="s">
        <v>1180</v>
      </c>
      <c r="I189" s="257" t="s">
        <v>1122</v>
      </c>
      <c r="J189" s="257"/>
      <c r="K189" s="300"/>
    </row>
    <row r="190" ht="15" customHeight="1">
      <c r="B190" s="279"/>
      <c r="C190" s="263" t="s">
        <v>1181</v>
      </c>
      <c r="D190" s="257"/>
      <c r="E190" s="257"/>
      <c r="F190" s="278" t="s">
        <v>890</v>
      </c>
      <c r="G190" s="257"/>
      <c r="H190" s="257" t="s">
        <v>1182</v>
      </c>
      <c r="I190" s="257" t="s">
        <v>1122</v>
      </c>
      <c r="J190" s="257"/>
      <c r="K190" s="300"/>
    </row>
    <row r="191" ht="15" customHeight="1">
      <c r="B191" s="279"/>
      <c r="C191" s="263" t="s">
        <v>1183</v>
      </c>
      <c r="D191" s="257"/>
      <c r="E191" s="257"/>
      <c r="F191" s="278" t="s">
        <v>1094</v>
      </c>
      <c r="G191" s="257"/>
      <c r="H191" s="257" t="s">
        <v>1184</v>
      </c>
      <c r="I191" s="257" t="s">
        <v>1122</v>
      </c>
      <c r="J191" s="257"/>
      <c r="K191" s="300"/>
    </row>
    <row r="192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ht="18.75" customHeight="1">
      <c r="B193" s="253"/>
      <c r="C193" s="257"/>
      <c r="D193" s="257"/>
      <c r="E193" s="257"/>
      <c r="F193" s="278"/>
      <c r="G193" s="257"/>
      <c r="H193" s="257"/>
      <c r="I193" s="257"/>
      <c r="J193" s="257"/>
      <c r="K193" s="253"/>
    </row>
    <row r="194" ht="18.75" customHeight="1">
      <c r="B194" s="253"/>
      <c r="C194" s="257"/>
      <c r="D194" s="257"/>
      <c r="E194" s="257"/>
      <c r="F194" s="278"/>
      <c r="G194" s="257"/>
      <c r="H194" s="257"/>
      <c r="I194" s="257"/>
      <c r="J194" s="257"/>
      <c r="K194" s="253"/>
    </row>
    <row r="195" ht="18.75" customHeight="1">
      <c r="B195" s="264"/>
      <c r="C195" s="264"/>
      <c r="D195" s="264"/>
      <c r="E195" s="264"/>
      <c r="F195" s="264"/>
      <c r="G195" s="264"/>
      <c r="H195" s="264"/>
      <c r="I195" s="264"/>
      <c r="J195" s="264"/>
      <c r="K195" s="264"/>
    </row>
    <row r="196" ht="13.5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ht="21">
      <c r="B197" s="246"/>
      <c r="C197" s="247" t="s">
        <v>1185</v>
      </c>
      <c r="D197" s="247"/>
      <c r="E197" s="247"/>
      <c r="F197" s="247"/>
      <c r="G197" s="247"/>
      <c r="H197" s="247"/>
      <c r="I197" s="247"/>
      <c r="J197" s="247"/>
      <c r="K197" s="248"/>
    </row>
    <row r="198" ht="25.5" customHeight="1">
      <c r="B198" s="246"/>
      <c r="C198" s="315" t="s">
        <v>1186</v>
      </c>
      <c r="D198" s="315"/>
      <c r="E198" s="315"/>
      <c r="F198" s="315" t="s">
        <v>1187</v>
      </c>
      <c r="G198" s="316"/>
      <c r="H198" s="315" t="s">
        <v>1188</v>
      </c>
      <c r="I198" s="315"/>
      <c r="J198" s="315"/>
      <c r="K198" s="248"/>
    </row>
    <row r="199" ht="5.25" customHeight="1">
      <c r="B199" s="279"/>
      <c r="C199" s="276"/>
      <c r="D199" s="276"/>
      <c r="E199" s="276"/>
      <c r="F199" s="276"/>
      <c r="G199" s="257"/>
      <c r="H199" s="276"/>
      <c r="I199" s="276"/>
      <c r="J199" s="276"/>
      <c r="K199" s="300"/>
    </row>
    <row r="200" ht="15" customHeight="1">
      <c r="B200" s="279"/>
      <c r="C200" s="257" t="s">
        <v>1178</v>
      </c>
      <c r="D200" s="257"/>
      <c r="E200" s="257"/>
      <c r="F200" s="278" t="s">
        <v>44</v>
      </c>
      <c r="G200" s="257"/>
      <c r="H200" s="257" t="s">
        <v>1189</v>
      </c>
      <c r="I200" s="257"/>
      <c r="J200" s="257"/>
      <c r="K200" s="300"/>
    </row>
    <row r="201" ht="15" customHeight="1">
      <c r="B201" s="279"/>
      <c r="C201" s="285"/>
      <c r="D201" s="257"/>
      <c r="E201" s="257"/>
      <c r="F201" s="278" t="s">
        <v>45</v>
      </c>
      <c r="G201" s="257"/>
      <c r="H201" s="257" t="s">
        <v>1190</v>
      </c>
      <c r="I201" s="257"/>
      <c r="J201" s="257"/>
      <c r="K201" s="300"/>
    </row>
    <row r="202" ht="15" customHeight="1">
      <c r="B202" s="279"/>
      <c r="C202" s="285"/>
      <c r="D202" s="257"/>
      <c r="E202" s="257"/>
      <c r="F202" s="278" t="s">
        <v>48</v>
      </c>
      <c r="G202" s="257"/>
      <c r="H202" s="257" t="s">
        <v>1191</v>
      </c>
      <c r="I202" s="257"/>
      <c r="J202" s="257"/>
      <c r="K202" s="300"/>
    </row>
    <row r="203" ht="15" customHeight="1">
      <c r="B203" s="279"/>
      <c r="C203" s="257"/>
      <c r="D203" s="257"/>
      <c r="E203" s="257"/>
      <c r="F203" s="278" t="s">
        <v>46</v>
      </c>
      <c r="G203" s="257"/>
      <c r="H203" s="257" t="s">
        <v>1192</v>
      </c>
      <c r="I203" s="257"/>
      <c r="J203" s="257"/>
      <c r="K203" s="300"/>
    </row>
    <row r="204" ht="15" customHeight="1">
      <c r="B204" s="279"/>
      <c r="C204" s="257"/>
      <c r="D204" s="257"/>
      <c r="E204" s="257"/>
      <c r="F204" s="278" t="s">
        <v>47</v>
      </c>
      <c r="G204" s="257"/>
      <c r="H204" s="257" t="s">
        <v>1193</v>
      </c>
      <c r="I204" s="257"/>
      <c r="J204" s="257"/>
      <c r="K204" s="300"/>
    </row>
    <row r="205" ht="15" customHeight="1">
      <c r="B205" s="279"/>
      <c r="C205" s="257"/>
      <c r="D205" s="257"/>
      <c r="E205" s="257"/>
      <c r="F205" s="278"/>
      <c r="G205" s="257"/>
      <c r="H205" s="257"/>
      <c r="I205" s="257"/>
      <c r="J205" s="257"/>
      <c r="K205" s="300"/>
    </row>
    <row r="206" ht="15" customHeight="1">
      <c r="B206" s="279"/>
      <c r="C206" s="257" t="s">
        <v>1134</v>
      </c>
      <c r="D206" s="257"/>
      <c r="E206" s="257"/>
      <c r="F206" s="278" t="s">
        <v>87</v>
      </c>
      <c r="G206" s="257"/>
      <c r="H206" s="257" t="s">
        <v>1194</v>
      </c>
      <c r="I206" s="257"/>
      <c r="J206" s="257"/>
      <c r="K206" s="300"/>
    </row>
    <row r="207" ht="15" customHeight="1">
      <c r="B207" s="279"/>
      <c r="C207" s="285"/>
      <c r="D207" s="257"/>
      <c r="E207" s="257"/>
      <c r="F207" s="278" t="s">
        <v>1037</v>
      </c>
      <c r="G207" s="257"/>
      <c r="H207" s="257" t="s">
        <v>1038</v>
      </c>
      <c r="I207" s="257"/>
      <c r="J207" s="257"/>
      <c r="K207" s="300"/>
    </row>
    <row r="208" ht="15" customHeight="1">
      <c r="B208" s="279"/>
      <c r="C208" s="257"/>
      <c r="D208" s="257"/>
      <c r="E208" s="257"/>
      <c r="F208" s="278" t="s">
        <v>95</v>
      </c>
      <c r="G208" s="257"/>
      <c r="H208" s="257" t="s">
        <v>1195</v>
      </c>
      <c r="I208" s="257"/>
      <c r="J208" s="257"/>
      <c r="K208" s="300"/>
    </row>
    <row r="209" ht="15" customHeight="1">
      <c r="B209" s="317"/>
      <c r="C209" s="285"/>
      <c r="D209" s="285"/>
      <c r="E209" s="285"/>
      <c r="F209" s="278" t="s">
        <v>77</v>
      </c>
      <c r="G209" s="263"/>
      <c r="H209" s="304" t="s">
        <v>78</v>
      </c>
      <c r="I209" s="304"/>
      <c r="J209" s="304"/>
      <c r="K209" s="318"/>
    </row>
    <row r="210" ht="15" customHeight="1">
      <c r="B210" s="317"/>
      <c r="C210" s="285"/>
      <c r="D210" s="285"/>
      <c r="E210" s="285"/>
      <c r="F210" s="278" t="s">
        <v>130</v>
      </c>
      <c r="G210" s="263"/>
      <c r="H210" s="304" t="s">
        <v>1196</v>
      </c>
      <c r="I210" s="304"/>
      <c r="J210" s="304"/>
      <c r="K210" s="318"/>
    </row>
    <row r="211" ht="15" customHeight="1">
      <c r="B211" s="317"/>
      <c r="C211" s="285"/>
      <c r="D211" s="285"/>
      <c r="E211" s="285"/>
      <c r="F211" s="319"/>
      <c r="G211" s="263"/>
      <c r="H211" s="320"/>
      <c r="I211" s="320"/>
      <c r="J211" s="320"/>
      <c r="K211" s="318"/>
    </row>
    <row r="212" ht="15" customHeight="1">
      <c r="B212" s="317"/>
      <c r="C212" s="257" t="s">
        <v>1158</v>
      </c>
      <c r="D212" s="285"/>
      <c r="E212" s="285"/>
      <c r="F212" s="278">
        <v>1</v>
      </c>
      <c r="G212" s="263"/>
      <c r="H212" s="304" t="s">
        <v>1197</v>
      </c>
      <c r="I212" s="304"/>
      <c r="J212" s="304"/>
      <c r="K212" s="318"/>
    </row>
    <row r="213" ht="15" customHeight="1">
      <c r="B213" s="317"/>
      <c r="C213" s="285"/>
      <c r="D213" s="285"/>
      <c r="E213" s="285"/>
      <c r="F213" s="278">
        <v>2</v>
      </c>
      <c r="G213" s="263"/>
      <c r="H213" s="304" t="s">
        <v>1198</v>
      </c>
      <c r="I213" s="304"/>
      <c r="J213" s="304"/>
      <c r="K213" s="318"/>
    </row>
    <row r="214" ht="15" customHeight="1">
      <c r="B214" s="317"/>
      <c r="C214" s="285"/>
      <c r="D214" s="285"/>
      <c r="E214" s="285"/>
      <c r="F214" s="278">
        <v>3</v>
      </c>
      <c r="G214" s="263"/>
      <c r="H214" s="304" t="s">
        <v>1199</v>
      </c>
      <c r="I214" s="304"/>
      <c r="J214" s="304"/>
      <c r="K214" s="318"/>
    </row>
    <row r="215" ht="15" customHeight="1">
      <c r="B215" s="317"/>
      <c r="C215" s="285"/>
      <c r="D215" s="285"/>
      <c r="E215" s="285"/>
      <c r="F215" s="278">
        <v>4</v>
      </c>
      <c r="G215" s="263"/>
      <c r="H215" s="304" t="s">
        <v>1200</v>
      </c>
      <c r="I215" s="304"/>
      <c r="J215" s="304"/>
      <c r="K215" s="318"/>
    </row>
    <row r="216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2017-11-20T10:13:17Z</dcterms:created>
  <dcterms:modified xsi:type="dcterms:W3CDTF">2017-11-20T10:13:22Z</dcterms:modified>
</cp:coreProperties>
</file>